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4520" windowHeight="1294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Лист1!$A$2:$F$548</definedName>
    <definedName name="_xlnm.Print_Titles" localSheetId="0">Лист1!$4:$4</definedName>
    <definedName name="_xlnm.Print_Area" localSheetId="0">Лист1!$A$1:$H$555</definedName>
  </definedNames>
  <calcPr calcId="124519"/>
</workbook>
</file>

<file path=xl/calcChain.xml><?xml version="1.0" encoding="utf-8"?>
<calcChain xmlns="http://schemas.openxmlformats.org/spreadsheetml/2006/main">
  <c r="H539" i="1"/>
  <c r="H538" s="1"/>
  <c r="H537" s="1"/>
  <c r="H536" s="1"/>
  <c r="G539"/>
  <c r="H230"/>
  <c r="G230"/>
  <c r="H272"/>
  <c r="G272"/>
  <c r="H475"/>
  <c r="G475"/>
  <c r="H44"/>
  <c r="G44"/>
  <c r="H47"/>
  <c r="H46" s="1"/>
  <c r="G47"/>
  <c r="G46" s="1"/>
  <c r="H490"/>
  <c r="G490"/>
  <c r="H214"/>
  <c r="G214"/>
  <c r="H190"/>
  <c r="G190"/>
  <c r="H464"/>
  <c r="G464"/>
  <c r="H405"/>
  <c r="G405"/>
  <c r="H487"/>
  <c r="G487"/>
  <c r="H287"/>
  <c r="G287"/>
  <c r="H204"/>
  <c r="G204"/>
  <c r="H216"/>
  <c r="G216"/>
  <c r="H40"/>
  <c r="G40"/>
  <c r="H344"/>
  <c r="G344"/>
  <c r="H343"/>
  <c r="H341" s="1"/>
  <c r="G343"/>
  <c r="G341" s="1"/>
  <c r="H338"/>
  <c r="G338"/>
  <c r="H336"/>
  <c r="H335" s="1"/>
  <c r="G336"/>
  <c r="H333"/>
  <c r="H332" s="1"/>
  <c r="G333"/>
  <c r="G332" s="1"/>
  <c r="H328"/>
  <c r="G328"/>
  <c r="H323"/>
  <c r="G323"/>
  <c r="H322"/>
  <c r="H321" s="1"/>
  <c r="G321"/>
  <c r="H319"/>
  <c r="H318" s="1"/>
  <c r="G319"/>
  <c r="G318" s="1"/>
  <c r="H315"/>
  <c r="H314" s="1"/>
  <c r="G315"/>
  <c r="G314" s="1"/>
  <c r="H310"/>
  <c r="H309" s="1"/>
  <c r="H308" s="1"/>
  <c r="G310"/>
  <c r="G309" s="1"/>
  <c r="H306"/>
  <c r="G306"/>
  <c r="G538"/>
  <c r="G537" s="1"/>
  <c r="G536" s="1"/>
  <c r="H534"/>
  <c r="H533" s="1"/>
  <c r="G534"/>
  <c r="G533" s="1"/>
  <c r="H529"/>
  <c r="H528" s="1"/>
  <c r="H527" s="1"/>
  <c r="H526" s="1"/>
  <c r="G529"/>
  <c r="G528" s="1"/>
  <c r="G527" s="1"/>
  <c r="G526" s="1"/>
  <c r="G524"/>
  <c r="G523" s="1"/>
  <c r="H523"/>
  <c r="H520"/>
  <c r="G520"/>
  <c r="H517"/>
  <c r="G517"/>
  <c r="H515"/>
  <c r="G515"/>
  <c r="H514" l="1"/>
  <c r="H340"/>
  <c r="H334" s="1"/>
  <c r="G514"/>
  <c r="G340"/>
  <c r="H519"/>
  <c r="G335"/>
  <c r="H532"/>
  <c r="H531" s="1"/>
  <c r="H305"/>
  <c r="H304" s="1"/>
  <c r="H303" s="1"/>
  <c r="G317"/>
  <c r="G313" s="1"/>
  <c r="G308"/>
  <c r="G305"/>
  <c r="G304" s="1"/>
  <c r="G303" s="1"/>
  <c r="H317"/>
  <c r="H313" s="1"/>
  <c r="G519"/>
  <c r="G513" s="1"/>
  <c r="G532"/>
  <c r="G531" s="1"/>
  <c r="H513" l="1"/>
  <c r="H512" s="1"/>
  <c r="H511" s="1"/>
  <c r="G512"/>
  <c r="G511" s="1"/>
  <c r="G334"/>
  <c r="G312" s="1"/>
  <c r="H312"/>
  <c r="H397"/>
  <c r="G397"/>
  <c r="H395"/>
  <c r="G395"/>
  <c r="H392"/>
  <c r="G392"/>
  <c r="H390"/>
  <c r="G390"/>
  <c r="H386"/>
  <c r="H385" s="1"/>
  <c r="H384" s="1"/>
  <c r="H383" s="1"/>
  <c r="G386"/>
  <c r="G385" s="1"/>
  <c r="G384" s="1"/>
  <c r="G383" s="1"/>
  <c r="H381"/>
  <c r="H380" s="1"/>
  <c r="H379" s="1"/>
  <c r="G381"/>
  <c r="G380" s="1"/>
  <c r="G379" s="1"/>
  <c r="H377"/>
  <c r="G377"/>
  <c r="H375"/>
  <c r="G375"/>
  <c r="H373"/>
  <c r="G373"/>
  <c r="H371"/>
  <c r="G371"/>
  <c r="H369"/>
  <c r="G369"/>
  <c r="H367"/>
  <c r="G367"/>
  <c r="H365"/>
  <c r="G365"/>
  <c r="H363"/>
  <c r="G363"/>
  <c r="H361"/>
  <c r="H360" s="1"/>
  <c r="G361"/>
  <c r="G360" s="1"/>
  <c r="H358"/>
  <c r="G358"/>
  <c r="H355"/>
  <c r="G355"/>
  <c r="H354"/>
  <c r="H352" s="1"/>
  <c r="G354"/>
  <c r="G352" s="1"/>
  <c r="H357" l="1"/>
  <c r="H394"/>
  <c r="H362"/>
  <c r="G394"/>
  <c r="H389"/>
  <c r="H350"/>
  <c r="H349" s="1"/>
  <c r="H351"/>
  <c r="G350"/>
  <c r="G349" s="1"/>
  <c r="G362"/>
  <c r="G357"/>
  <c r="G389"/>
  <c r="G351"/>
  <c r="H388" l="1"/>
  <c r="H348" s="1"/>
  <c r="H347" s="1"/>
  <c r="G388"/>
  <c r="G348" s="1"/>
  <c r="G347" s="1"/>
  <c r="H57" l="1"/>
  <c r="G75"/>
  <c r="H75"/>
  <c r="H55"/>
  <c r="H54" s="1"/>
  <c r="G55"/>
  <c r="G54" s="1"/>
  <c r="H37"/>
  <c r="G37"/>
  <c r="G187" l="1"/>
  <c r="H187"/>
  <c r="H181"/>
  <c r="G181"/>
  <c r="H172"/>
  <c r="G172"/>
  <c r="H149"/>
  <c r="G149"/>
  <c r="G146"/>
  <c r="H146"/>
  <c r="G118" l="1"/>
  <c r="G117" s="1"/>
  <c r="G116" s="1"/>
  <c r="G115" s="1"/>
  <c r="H118"/>
  <c r="H117" s="1"/>
  <c r="H116" s="1"/>
  <c r="H115" s="1"/>
  <c r="G251" l="1"/>
  <c r="G250" s="1"/>
  <c r="H250"/>
  <c r="H249" s="1"/>
  <c r="H245"/>
  <c r="H244" s="1"/>
  <c r="G245"/>
  <c r="G244" s="1"/>
  <c r="G243"/>
  <c r="G242" s="1"/>
  <c r="H242"/>
  <c r="H241"/>
  <c r="H240" s="1"/>
  <c r="H239" s="1"/>
  <c r="G240"/>
  <c r="G238"/>
  <c r="H235"/>
  <c r="G235"/>
  <c r="H234"/>
  <c r="G234"/>
  <c r="H227"/>
  <c r="G227"/>
  <c r="H224"/>
  <c r="H223" s="1"/>
  <c r="G224"/>
  <c r="G223" s="1"/>
  <c r="H222"/>
  <c r="H221" s="1"/>
  <c r="G222"/>
  <c r="G221" s="1"/>
  <c r="H219"/>
  <c r="G219"/>
  <c r="H217"/>
  <c r="G217"/>
  <c r="H210"/>
  <c r="H209" s="1"/>
  <c r="G210"/>
  <c r="G209" s="1"/>
  <c r="H208"/>
  <c r="H207" s="1"/>
  <c r="G208"/>
  <c r="G207" s="1"/>
  <c r="H205"/>
  <c r="G205"/>
  <c r="H203"/>
  <c r="G203"/>
  <c r="H301" l="1"/>
  <c r="H300" s="1"/>
  <c r="G301"/>
  <c r="G300" s="1"/>
  <c r="H298"/>
  <c r="G298"/>
  <c r="H295"/>
  <c r="G295"/>
  <c r="H290"/>
  <c r="G290"/>
  <c r="H289"/>
  <c r="G289"/>
  <c r="H282"/>
  <c r="G282"/>
  <c r="H281"/>
  <c r="G281"/>
  <c r="H271"/>
  <c r="H270" s="1"/>
  <c r="G271"/>
  <c r="G270" s="1"/>
  <c r="H269"/>
  <c r="G269"/>
  <c r="H263"/>
  <c r="G263"/>
  <c r="H262"/>
  <c r="H261" s="1"/>
  <c r="G262"/>
  <c r="G261" s="1"/>
  <c r="H260"/>
  <c r="H259" s="1"/>
  <c r="G260"/>
  <c r="G259" s="1"/>
  <c r="H257"/>
  <c r="G257"/>
  <c r="H255"/>
  <c r="G255"/>
  <c r="H268" l="1"/>
  <c r="H267" s="1"/>
  <c r="H266" s="1"/>
  <c r="H265" s="1"/>
  <c r="G267"/>
  <c r="G266" s="1"/>
  <c r="G265" s="1"/>
  <c r="G268"/>
  <c r="H297"/>
  <c r="G254"/>
  <c r="H254"/>
  <c r="G297"/>
  <c r="H483"/>
  <c r="G280"/>
  <c r="H280"/>
  <c r="G253" l="1"/>
  <c r="H253"/>
  <c r="G166"/>
  <c r="G165" s="1"/>
  <c r="G164" s="1"/>
  <c r="H166"/>
  <c r="H165" s="1"/>
  <c r="H164" s="1"/>
  <c r="G57" l="1"/>
  <c r="G56" l="1"/>
  <c r="G53" s="1"/>
  <c r="G52" s="1"/>
  <c r="H56"/>
  <c r="H53" s="1"/>
  <c r="H52" s="1"/>
  <c r="G152" l="1"/>
  <c r="H152"/>
  <c r="G148" l="1"/>
  <c r="G145" s="1"/>
  <c r="G144" s="1"/>
  <c r="H128"/>
  <c r="H127" s="1"/>
  <c r="G128"/>
  <c r="G127" s="1"/>
  <c r="G484"/>
  <c r="G483" s="1"/>
  <c r="G494"/>
  <c r="H494"/>
  <c r="H437"/>
  <c r="G437"/>
  <c r="H504"/>
  <c r="G504"/>
  <c r="H481"/>
  <c r="G481"/>
  <c r="H492"/>
  <c r="G492"/>
  <c r="G432"/>
  <c r="H432"/>
  <c r="G554"/>
  <c r="G549"/>
  <c r="G548" s="1"/>
  <c r="G546"/>
  <c r="G544"/>
  <c r="G509"/>
  <c r="G507"/>
  <c r="G502"/>
  <c r="G500"/>
  <c r="G498"/>
  <c r="G496"/>
  <c r="G489"/>
  <c r="G486"/>
  <c r="G477"/>
  <c r="G474"/>
  <c r="G471"/>
  <c r="G469"/>
  <c r="G463"/>
  <c r="G460"/>
  <c r="G459" s="1"/>
  <c r="G458" s="1"/>
  <c r="G456"/>
  <c r="G453"/>
  <c r="G450"/>
  <c r="G447"/>
  <c r="G442"/>
  <c r="G439"/>
  <c r="G434"/>
  <c r="G429"/>
  <c r="G426"/>
  <c r="G423"/>
  <c r="G420"/>
  <c r="G417"/>
  <c r="G414"/>
  <c r="G411"/>
  <c r="G408"/>
  <c r="G404"/>
  <c r="G403" s="1"/>
  <c r="G294"/>
  <c r="G288"/>
  <c r="G286"/>
  <c r="G284"/>
  <c r="G277"/>
  <c r="G275"/>
  <c r="G239"/>
  <c r="G237"/>
  <c r="G233"/>
  <c r="G229"/>
  <c r="G225"/>
  <c r="G215"/>
  <c r="G213"/>
  <c r="G197"/>
  <c r="G196" s="1"/>
  <c r="G189"/>
  <c r="G183"/>
  <c r="G180"/>
  <c r="G179" s="1"/>
  <c r="G177"/>
  <c r="G175"/>
  <c r="G171"/>
  <c r="G170" s="1"/>
  <c r="G169" s="1"/>
  <c r="G168" s="1"/>
  <c r="G160"/>
  <c r="G158"/>
  <c r="G156"/>
  <c r="G154"/>
  <c r="G141"/>
  <c r="G139"/>
  <c r="G137"/>
  <c r="G135"/>
  <c r="G133"/>
  <c r="G131"/>
  <c r="G129"/>
  <c r="G123"/>
  <c r="G122" s="1"/>
  <c r="G121" s="1"/>
  <c r="G112"/>
  <c r="G108"/>
  <c r="G105"/>
  <c r="G103"/>
  <c r="G97"/>
  <c r="G96" s="1"/>
  <c r="G92"/>
  <c r="G91" s="1"/>
  <c r="G86"/>
  <c r="G85" s="1"/>
  <c r="G81"/>
  <c r="G74"/>
  <c r="G72"/>
  <c r="G71" s="1"/>
  <c r="G66"/>
  <c r="G65" s="1"/>
  <c r="G61"/>
  <c r="G60" s="1"/>
  <c r="G50"/>
  <c r="G49" s="1"/>
  <c r="G43"/>
  <c r="G38"/>
  <c r="G35"/>
  <c r="G32"/>
  <c r="G30"/>
  <c r="G26"/>
  <c r="G24" s="1"/>
  <c r="G20"/>
  <c r="G16"/>
  <c r="G13"/>
  <c r="G11"/>
  <c r="G232" l="1"/>
  <c r="G231" s="1"/>
  <c r="G212" s="1"/>
  <c r="G70"/>
  <c r="G274"/>
  <c r="G126"/>
  <c r="G125" s="1"/>
  <c r="G279"/>
  <c r="G247"/>
  <c r="G246" s="1"/>
  <c r="G151"/>
  <c r="G150" s="1"/>
  <c r="G543"/>
  <c r="G553"/>
  <c r="G552" s="1"/>
  <c r="G202"/>
  <c r="G182"/>
  <c r="G174"/>
  <c r="G194"/>
  <c r="G193" s="1"/>
  <c r="G192" s="1"/>
  <c r="G195"/>
  <c r="G407"/>
  <c r="G406" s="1"/>
  <c r="G480"/>
  <c r="G446"/>
  <c r="G445" s="1"/>
  <c r="G506"/>
  <c r="G473"/>
  <c r="G468"/>
  <c r="G102"/>
  <c r="G402"/>
  <c r="G107"/>
  <c r="G95"/>
  <c r="G94" s="1"/>
  <c r="G90"/>
  <c r="G89" s="1"/>
  <c r="G88" s="1"/>
  <c r="G84"/>
  <c r="G83" s="1"/>
  <c r="G80"/>
  <c r="G79" s="1"/>
  <c r="G78" s="1"/>
  <c r="G64"/>
  <c r="G59"/>
  <c r="G48"/>
  <c r="G34"/>
  <c r="G29"/>
  <c r="G293"/>
  <c r="G292" s="1"/>
  <c r="G25"/>
  <c r="G15"/>
  <c r="G10"/>
  <c r="H284"/>
  <c r="H180"/>
  <c r="H179" s="1"/>
  <c r="H171"/>
  <c r="H170" s="1"/>
  <c r="H169" s="1"/>
  <c r="H168" s="1"/>
  <c r="H148"/>
  <c r="H145" s="1"/>
  <c r="H144" s="1"/>
  <c r="H177"/>
  <c r="H175"/>
  <c r="H277"/>
  <c r="H275"/>
  <c r="H32"/>
  <c r="H30"/>
  <c r="H105"/>
  <c r="H103"/>
  <c r="H471"/>
  <c r="H469"/>
  <c r="H546"/>
  <c r="H11"/>
  <c r="H13"/>
  <c r="H554"/>
  <c r="H549"/>
  <c r="H548" s="1"/>
  <c r="H544"/>
  <c r="H509"/>
  <c r="H507"/>
  <c r="H502"/>
  <c r="H500"/>
  <c r="H498"/>
  <c r="H496"/>
  <c r="H489"/>
  <c r="H486"/>
  <c r="H477"/>
  <c r="H474"/>
  <c r="H463"/>
  <c r="H460"/>
  <c r="H459" s="1"/>
  <c r="H458" s="1"/>
  <c r="H456"/>
  <c r="H453"/>
  <c r="H450"/>
  <c r="H447"/>
  <c r="H442"/>
  <c r="H439"/>
  <c r="H434"/>
  <c r="H429"/>
  <c r="H426"/>
  <c r="H423"/>
  <c r="H420"/>
  <c r="H417"/>
  <c r="H414"/>
  <c r="H411"/>
  <c r="H408"/>
  <c r="H404"/>
  <c r="H294"/>
  <c r="H288"/>
  <c r="H286"/>
  <c r="H247"/>
  <c r="H246" s="1"/>
  <c r="H237"/>
  <c r="H233"/>
  <c r="H229"/>
  <c r="H225"/>
  <c r="H215"/>
  <c r="H213"/>
  <c r="H197"/>
  <c r="H196" s="1"/>
  <c r="H189"/>
  <c r="H183"/>
  <c r="H160"/>
  <c r="H158"/>
  <c r="H156"/>
  <c r="H154"/>
  <c r="H141"/>
  <c r="H139"/>
  <c r="H137"/>
  <c r="H135"/>
  <c r="H133"/>
  <c r="H131"/>
  <c r="H129"/>
  <c r="H123"/>
  <c r="H122" s="1"/>
  <c r="H121" s="1"/>
  <c r="H112"/>
  <c r="H108"/>
  <c r="H97"/>
  <c r="H92"/>
  <c r="H86"/>
  <c r="H81"/>
  <c r="H80" s="1"/>
  <c r="H74"/>
  <c r="H72"/>
  <c r="H71" s="1"/>
  <c r="H66"/>
  <c r="H65" s="1"/>
  <c r="H61"/>
  <c r="H60" s="1"/>
  <c r="H50"/>
  <c r="H43"/>
  <c r="H38"/>
  <c r="H35"/>
  <c r="H26"/>
  <c r="H25" s="1"/>
  <c r="H20"/>
  <c r="H16"/>
  <c r="H232" l="1"/>
  <c r="H231" s="1"/>
  <c r="H212" s="1"/>
  <c r="H70"/>
  <c r="H126"/>
  <c r="H125" s="1"/>
  <c r="H274"/>
  <c r="H151"/>
  <c r="H150" s="1"/>
  <c r="H543"/>
  <c r="H553"/>
  <c r="H552" s="1"/>
  <c r="H202"/>
  <c r="H182"/>
  <c r="H174"/>
  <c r="H194"/>
  <c r="H193" s="1"/>
  <c r="H192" s="1"/>
  <c r="H195"/>
  <c r="H480"/>
  <c r="G120"/>
  <c r="G467"/>
  <c r="G401" s="1"/>
  <c r="G400" s="1"/>
  <c r="H407"/>
  <c r="H406" s="1"/>
  <c r="H446"/>
  <c r="H445" s="1"/>
  <c r="H506"/>
  <c r="H473"/>
  <c r="H468"/>
  <c r="H403"/>
  <c r="H402" s="1"/>
  <c r="H107"/>
  <c r="H102"/>
  <c r="G173"/>
  <c r="H96"/>
  <c r="H95" s="1"/>
  <c r="H94" s="1"/>
  <c r="H91"/>
  <c r="H90" s="1"/>
  <c r="H89" s="1"/>
  <c r="H88" s="1"/>
  <c r="H85"/>
  <c r="H84" s="1"/>
  <c r="H83" s="1"/>
  <c r="H64"/>
  <c r="H49"/>
  <c r="H48" s="1"/>
  <c r="G201"/>
  <c r="H29"/>
  <c r="G28"/>
  <c r="G23" s="1"/>
  <c r="G211"/>
  <c r="H34"/>
  <c r="G101"/>
  <c r="G100" s="1"/>
  <c r="G99" s="1"/>
  <c r="G273"/>
  <c r="G542"/>
  <c r="G541" s="1"/>
  <c r="G540" s="1"/>
  <c r="G58"/>
  <c r="H15"/>
  <c r="G9"/>
  <c r="H10"/>
  <c r="H79"/>
  <c r="H78" s="1"/>
  <c r="H59"/>
  <c r="H279"/>
  <c r="H293"/>
  <c r="H292" s="1"/>
  <c r="H24"/>
  <c r="G8" l="1"/>
  <c r="G7" s="1"/>
  <c r="G143"/>
  <c r="G114" s="1"/>
  <c r="H467"/>
  <c r="G22"/>
  <c r="G302"/>
  <c r="G200"/>
  <c r="G199" s="1"/>
  <c r="H201"/>
  <c r="H211"/>
  <c r="H28"/>
  <c r="H23" s="1"/>
  <c r="H173"/>
  <c r="H101"/>
  <c r="H100" s="1"/>
  <c r="H99" s="1"/>
  <c r="H273"/>
  <c r="H542"/>
  <c r="H541" s="1"/>
  <c r="H540" s="1"/>
  <c r="H9"/>
  <c r="H120"/>
  <c r="H58"/>
  <c r="H8" l="1"/>
  <c r="H7" s="1"/>
  <c r="G5"/>
  <c r="H22"/>
  <c r="H143"/>
  <c r="H114" s="1"/>
  <c r="H302"/>
  <c r="H401"/>
  <c r="H400" s="1"/>
  <c r="H200"/>
  <c r="H199" s="1"/>
  <c r="H5" l="1"/>
</calcChain>
</file>

<file path=xl/sharedStrings.xml><?xml version="1.0" encoding="utf-8"?>
<sst xmlns="http://schemas.openxmlformats.org/spreadsheetml/2006/main" count="2865" uniqueCount="485">
  <si>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</si>
  <si>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</si>
  <si>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</si>
  <si>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400</t>
  </si>
  <si>
    <t>Капитальные вложения в объекты недвижимого имущества государственной (муниципальной) собственности</t>
  </si>
  <si>
    <t>группа видов расходов</t>
  </si>
  <si>
    <t>Непрограммное направление деятельности</t>
  </si>
  <si>
    <t>99 0 00 00000</t>
  </si>
  <si>
    <t>Дополнительное образование детей</t>
  </si>
  <si>
    <t>Содержание центров тестирования Всероссийского физкультурно-спортивного комплекса "Готов к труду и обороне"</t>
  </si>
  <si>
    <t xml:space="preserve">Муниципальная программа "Развитие образования в Чебаркульском городском округе" </t>
  </si>
  <si>
    <t>Организация отдыха, оздоровление и временного трудоустройства несовершеннолетних в каникулярное время</t>
  </si>
  <si>
    <t>Обучение учащихся с учетом требований государственных образовательных стандартов дополнительного образования</t>
  </si>
  <si>
    <t>Сохранение и развитие культурно-досуговой сферы</t>
  </si>
  <si>
    <t>Сохранение историко-культурного наследия</t>
  </si>
  <si>
    <t>Обеспечение доступности информационных ресурсов населению города через библиотечное обслуживание</t>
  </si>
  <si>
    <t>Организация культурно-досуговых мероприятий и эффективное управление сферой культуры</t>
  </si>
  <si>
    <t>Развитие туризма и формирование благоприятного имиджа Чебаркульского городского округа</t>
  </si>
  <si>
    <t xml:space="preserve">446 </t>
  </si>
  <si>
    <t>Выплата пенсии за выслугу лет лицам, замещавшим должности муниципальной службы</t>
  </si>
  <si>
    <t xml:space="preserve">04 </t>
  </si>
  <si>
    <t>48 0 00 00000</t>
  </si>
  <si>
    <t xml:space="preserve">Проведение мероприятий с детьми и молодежью </t>
  </si>
  <si>
    <t>43 0 00 00000</t>
  </si>
  <si>
    <t>Субсидии бюджетным и автономным учреждения на иные цели</t>
  </si>
  <si>
    <t>Проведение мероприятий в рамках календарного плана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</si>
  <si>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</si>
  <si>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41 0 00 00000</t>
  </si>
  <si>
    <t>41 1 00 00000</t>
  </si>
  <si>
    <t>Другие вопросы в области здравоохранения</t>
  </si>
  <si>
    <t>47 0 00 00000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</si>
  <si>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</t>
  </si>
  <si>
    <t>46 0 00 00000</t>
  </si>
  <si>
    <t>60 0 00 00000</t>
  </si>
  <si>
    <t>65 0 00 00000</t>
  </si>
  <si>
    <t>Иные расходы на реализацию отраслевых мероприятий</t>
  </si>
  <si>
    <t>63 0 00 00000</t>
  </si>
  <si>
    <t>62 0 00 00000</t>
  </si>
  <si>
    <t xml:space="preserve">Субвенция на организацию работы комиссий по делам несовершеннолетних и защите их прав </t>
  </si>
  <si>
    <t>39 0 00 00000</t>
  </si>
  <si>
    <t>Профилактические мероприятия по предотвращению распространения наркотиков</t>
  </si>
  <si>
    <t>55 0 00 00000</t>
  </si>
  <si>
    <t>57 0 00 00000</t>
  </si>
  <si>
    <t>Текущий ремонт и содержание помещений и имущества, находящихся в муниципальной казне</t>
  </si>
  <si>
    <t>51 0 00 00000</t>
  </si>
  <si>
    <t>Оплата электроэнергии светофорных объектов</t>
  </si>
  <si>
    <t>Обслуживание светофорных объектов, обслуживание, замена и установка дорожных знаков</t>
  </si>
  <si>
    <t>Содержание и текущий ремонт объектов благоустройства</t>
  </si>
  <si>
    <t>Организация освещения улиц</t>
  </si>
  <si>
    <t>Прочие мероприятия по благоустройству городского округа</t>
  </si>
  <si>
    <t>Мероприятия в рамках программы по оздоровлению экологической обстановки</t>
  </si>
  <si>
    <t>Подпрограмма "Оказание молодым семьям государственной поддержки для улучшения жилищных условий"</t>
  </si>
  <si>
    <t>56 0 00 00000</t>
  </si>
  <si>
    <t>56 1 00 00000</t>
  </si>
  <si>
    <t xml:space="preserve"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</t>
  </si>
  <si>
    <t xml:space="preserve">Реализация полномочий Российской Федерации на оплату жилищно-коммунальных услуг отдельным категориям граждан </t>
  </si>
  <si>
    <t xml:space="preserve"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</si>
  <si>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</si>
  <si>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</t>
  </si>
  <si>
    <t xml:space="preserve"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</si>
  <si>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Ежемесячная денежная выплата в соответствии с Законом Челябинской области «О звании «Ветеран труда Челябинской области» </t>
  </si>
  <si>
    <t>Проведение городских мероприятий и социальная поддержка ветеранов (пенсионеров)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</si>
  <si>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</si>
  <si>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Ревакцинация детей школьного возраста против клещевого энцифалита</t>
  </si>
  <si>
    <t>Другие вопросы в области национальной безопасности и правоохранительной деятельности</t>
  </si>
  <si>
    <t>14</t>
  </si>
  <si>
    <t>Обеспечение общественного правопорядка при проведении мероприятий с массовым пребыванием граждан</t>
  </si>
  <si>
    <t xml:space="preserve">440 </t>
  </si>
  <si>
    <t>45 0 00 00000</t>
  </si>
  <si>
    <t>42 0 00 00000</t>
  </si>
  <si>
    <t xml:space="preserve"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</t>
  </si>
  <si>
    <t>66 0 00 00000</t>
  </si>
  <si>
    <t xml:space="preserve">12 </t>
  </si>
  <si>
    <t>Средства массовой информации</t>
  </si>
  <si>
    <t>Периодическая печать и издательства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</si>
  <si>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</t>
  </si>
  <si>
    <t xml:space="preserve"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</si>
  <si>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</t>
  </si>
  <si>
    <t xml:space="preserve"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</t>
  </si>
  <si>
    <t xml:space="preserve">Создание административных комиссий и определение перечня должностных лиц, уполномоченных составлять протоколы об административных правонарушениях </t>
  </si>
  <si>
    <t xml:space="preserve">Реализация переданных государственных полномочий в области охраны труда </t>
  </si>
  <si>
    <t xml:space="preserve">Комплектование, учет, использование и хранение архивных документов, отнесенных к государственной собственности Челябинской области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</si>
  <si>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</si>
  <si>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</si>
  <si>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</si>
  <si>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 xml:space="preserve"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</t>
  </si>
  <si>
    <t xml:space="preserve"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</t>
  </si>
  <si>
    <t xml:space="preserve">Реализация переданных государственных полномочий по социальному обслуживанию граждан </t>
  </si>
  <si>
    <t xml:space="preserve">Ежемесячная денежная выплата в соответствии с Законом Челябинской области «О мерах социальной поддержки ветеранов в Челябинской области» </t>
  </si>
  <si>
    <t xml:space="preserve"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</t>
  </si>
  <si>
    <t xml:space="preserve"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</si>
  <si>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Ежемесячное пособие на ребенка в соответствии с Законом Челябинской области «О ежемесячном пособии на ребенка» 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</si>
  <si>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</t>
  </si>
  <si>
    <t xml:space="preserve"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</t>
  </si>
  <si>
    <t xml:space="preserve"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</t>
  </si>
  <si>
    <t xml:space="preserve">Организация работы органов управления социальной защиты населения муниципальных образований </t>
  </si>
  <si>
    <t xml:space="preserve">Организация и осуществление деятельности по опеке и попечительству </t>
  </si>
  <si>
    <t>52 0 00 00000</t>
  </si>
  <si>
    <t>Реализация мероприятий по поддержке семей и детей группы риска</t>
  </si>
  <si>
    <t>Ежемесячная денежная выплата Почетным гражданам города</t>
  </si>
  <si>
    <t>Выплата единовременного денежного пособия</t>
  </si>
  <si>
    <t>Оказание материальной помощи в связи с пожаром</t>
  </si>
  <si>
    <t>Единовременное денежное пособие юбилярам (90, 95, 100 лет)</t>
  </si>
  <si>
    <t>Организация и проведение социальных городских мероприятий</t>
  </si>
  <si>
    <t>53 0 00 00000</t>
  </si>
  <si>
    <t>Наименование</t>
  </si>
  <si>
    <t>Ведомство</t>
  </si>
  <si>
    <t>раздел</t>
  </si>
  <si>
    <t>подраздел</t>
  </si>
  <si>
    <t>целевая статья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</si>
  <si>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</si>
  <si>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</si>
  <si>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</si>
  <si>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</si>
  <si>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</si>
  <si>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</si>
  <si>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</si>
  <si>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</si>
  <si>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</si>
  <si>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</si>
  <si>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</si>
  <si>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</si>
  <si>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</si>
  <si>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</si>
  <si>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</si>
  <si>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</si>
  <si>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</si>
  <si>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>Охрана окружающей среды</t>
  </si>
  <si>
    <t>06</t>
  </si>
  <si>
    <t>09</t>
  </si>
  <si>
    <t>08</t>
  </si>
  <si>
    <t>10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</si>
  <si>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</si>
  <si>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</si>
  <si>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</si>
  <si>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439</t>
  </si>
  <si>
    <t xml:space="preserve">439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</si>
  <si>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</si>
  <si>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</si>
  <si>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</si>
  <si>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</si>
  <si>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</si>
  <si>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</si>
  <si>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</si>
  <si>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</si>
  <si>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</si>
  <si>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</si>
  <si>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</si>
  <si>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Дошкольное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</si>
  <si>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</si>
  <si>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</si>
  <si>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</si>
  <si>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Специальные (коррекционные) учреждения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</si>
  <si>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</si>
  <si>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</si>
  <si>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</si>
  <si>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Охрана семьи и детства</t>
  </si>
  <si>
    <t>443</t>
  </si>
  <si>
    <t>Культура</t>
  </si>
  <si>
    <t>446</t>
  </si>
  <si>
    <t>Социальное обслуживание населения</t>
  </si>
  <si>
    <t>Предоставление гражданам субсидий на оплату жилого помещения и коммунальных услуг</t>
  </si>
  <si>
    <t>Другие вопросы в области социальной политики</t>
  </si>
  <si>
    <t>447</t>
  </si>
  <si>
    <t>12</t>
  </si>
  <si>
    <t>Другие вопросы в области национальной экономики</t>
  </si>
  <si>
    <t>Национальная экономика</t>
  </si>
  <si>
    <t>450</t>
  </si>
  <si>
    <t>Резервные фонды</t>
  </si>
  <si>
    <t>Резервные фонды местных администраций</t>
  </si>
  <si>
    <t>11</t>
  </si>
  <si>
    <t>13</t>
  </si>
  <si>
    <t>Органы юстиции</t>
  </si>
  <si>
    <t>Массовый спорт</t>
  </si>
  <si>
    <t>Другие вопросы в области культуры, кинематографии</t>
  </si>
  <si>
    <t>Здравоохранение</t>
  </si>
  <si>
    <t xml:space="preserve">11 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</si>
  <si>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</si>
  <si>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</si>
  <si>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</si>
  <si>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</si>
  <si>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445</t>
  </si>
  <si>
    <t>Другие вопросы в области физической культуры и спорта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</si>
  <si>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</si>
  <si>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</si>
  <si>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</si>
  <si>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Финансовое управление администрации Чебаркульского городского округа</t>
  </si>
  <si>
    <t>Дорожное хозяйство (дорожные фонды)</t>
  </si>
  <si>
    <t>Коммунальное хозяйство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</si>
  <si>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</si>
  <si>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</si>
  <si>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Культура, кинематография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</si>
  <si>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</si>
  <si>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</si>
  <si>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</si>
  <si>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</si>
  <si>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</si>
  <si>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</si>
  <si>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300</t>
  </si>
  <si>
    <t>Адресная субсидия гражданам в связи с ростом платы за коммунальные услуги</t>
  </si>
  <si>
    <t xml:space="preserve">Создание благоприятных условий в целях привлечения и закрепления медицинских работников для работы в учреждении здравоохранения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</si>
  <si>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дошкольные образовательные организации, через предоставление компенсации части родительской платы</t>
  </si>
  <si>
    <t>Спорт высших достижений</t>
  </si>
  <si>
    <t xml:space="preserve">445 </t>
  </si>
  <si>
    <t>Ремонт и замена пешеходных ограждений, устройство пешеходных переходов</t>
  </si>
  <si>
    <t>Поддержка и развитие профессионального мастерства педагогических работников, поддержка одаренных детей и талантливой молодежи</t>
  </si>
  <si>
    <t>Муниципальная программа "Управление муниципальными финансами и муниципальным долгом Чебаркульского городского округа"</t>
  </si>
  <si>
    <t xml:space="preserve">Муниципальная программа "О социальной поддержке населения муниципального образования Чебаркульский городской округ " </t>
  </si>
  <si>
    <t xml:space="preserve">Муниципальная программа "О социальной поддержке населения муниципального образования Чебаркульский городской округ" </t>
  </si>
  <si>
    <t>Муниципальная программа "Противодействие незаконному обороту и потреблению наркотиков и их прекурсоров"</t>
  </si>
  <si>
    <t>Муниципальная программа "Профилактика правонарушений на территории Чебаркульского городского округа "</t>
  </si>
  <si>
    <t>Муниципальная программа "Медицинские кадры на территории Чебаркульского городского округа "</t>
  </si>
  <si>
    <t xml:space="preserve">Муниципальная программа "Поддержка социально ориентированных некоммерческих организаций Чебаркульского городского округа " </t>
  </si>
  <si>
    <t xml:space="preserve">Муниципальная программа "Поддержка социально ориентированных некоммерческих организаций Чебаркульского городского округа" </t>
  </si>
  <si>
    <t>Судебная система</t>
  </si>
  <si>
    <t xml:space="preserve"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</si>
  <si>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Муниципальная программа "Молодежь Чебаркуля" </t>
  </si>
  <si>
    <t>38 0 00 00000</t>
  </si>
  <si>
    <t>Муниципальная программа "Профилактика экстремизма на территории Чебаркульского городского округа"</t>
  </si>
  <si>
    <t>Обеспечение информацией граждан по профилактике экстремизма</t>
  </si>
  <si>
    <t xml:space="preserve">03 </t>
  </si>
  <si>
    <t xml:space="preserve">441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</si>
  <si>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</si>
  <si>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Муниципальная программа "Поддержка и развитие дошкольного образования в Чебаркульском городском округе"</t>
  </si>
  <si>
    <t>Муниципальная программа "Доступная среда"</t>
  </si>
  <si>
    <t>68 0 00 00000</t>
  </si>
  <si>
    <t>Муниципальная программа "Развитие культуры в муниципальном образовании Чебаркульский городской округ"</t>
  </si>
  <si>
    <t xml:space="preserve">Муниципальная программа "Развитие физической культуры и спорта в муниципальном образовании Чебаркульский городской округ" </t>
  </si>
  <si>
    <t>Обеспечение доступности зданий и сооружений в сферах жизнедеятельности инвалидов и других маломобильных групп населения</t>
  </si>
  <si>
    <t>Муниципальная программа "Крепкая семья "</t>
  </si>
  <si>
    <t>Муниципальная программа "Эффективное управление муниципальной собственностью Чебаркульского городского округа "</t>
  </si>
  <si>
    <t>Муниципальная программа "Обеспечение доступным и комфортным жильем граждан Российской Федерации" в Чебаркульском городском округе"</t>
  </si>
  <si>
    <t xml:space="preserve">Капитальный ремонт, ремонт и содержание автомобильных дорог общего пользования местного значения </t>
  </si>
  <si>
    <t>Муниципальная программа "Благоустройство территории Чебаркульского городского округа  "</t>
  </si>
  <si>
    <t>Муниципальная программа "Модернизация объектов коммунальной инфраструктуры"</t>
  </si>
  <si>
    <t>44 0 00 00000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</si>
  <si>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округе"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</si>
  <si>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округе"</t>
  </si>
  <si>
    <t>Муниципальная программа "Крепкая семья"</t>
  </si>
  <si>
    <t>Муниципальная программа  "Модернизация объектов коммунальной инфраструктуры"</t>
  </si>
  <si>
    <t>Строительство газопроводов и газовых сетей</t>
  </si>
  <si>
    <t>67 0 00 00000</t>
  </si>
  <si>
    <t>Реализация приоритетного проекта "Формирование комфортной городской среды"</t>
  </si>
  <si>
    <t>Разметка дорожного покрытия</t>
  </si>
  <si>
    <t>Ремонт внутриквартальных проездов, гредирование, отсыпка дорог, устройство тротуаров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</si>
  <si>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</si>
  <si>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69 0 00 00000</t>
  </si>
  <si>
    <t xml:space="preserve">Муниципальная программа "Формирование современной городской среды на территории Чебаркульского городского округа" </t>
  </si>
  <si>
    <t>Муниципальная программа "Создание условий для развития туризма на территории Чебаркульского городского округа"</t>
  </si>
  <si>
    <t xml:space="preserve"> Капитальные вложения в объекты недвижимого имущества государственной (муниципальной) собственности</t>
  </si>
  <si>
    <t>Подъемные выплаты вновь трудоустроенным специалистам с медицинским образованием</t>
  </si>
  <si>
    <t>48 0 Е8 00000</t>
  </si>
  <si>
    <t>48 0 Е8 S1010</t>
  </si>
  <si>
    <t>67 0 F2 00000</t>
  </si>
  <si>
    <t>67 0 F2 55550</t>
  </si>
  <si>
    <t>46 0 Е1 00000</t>
  </si>
  <si>
    <t>46 0 Е1 S3050</t>
  </si>
  <si>
    <t>52 0 Р1 00000</t>
  </si>
  <si>
    <t>52 0 Р1 28180</t>
  </si>
  <si>
    <t>52 0 15 28130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</si>
  <si>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</si>
  <si>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Софинансирование ямочного ремонта дорог</t>
  </si>
  <si>
    <t>Субсидии садоводческим некоммерческим товариществам на возмещение затрат по инженерному обеспечению территорий</t>
  </si>
  <si>
    <t>Управление социальной защиты населения  администрации Чебаркульского городского округа</t>
  </si>
  <si>
    <t>36 0 00 00000</t>
  </si>
  <si>
    <t>Муниципальная программа "Развитие муниципальной службы в Чебаркульском городском округе"</t>
  </si>
  <si>
    <t>Организация обучения муниципальных служащих на курсах повышения квалификации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</si>
  <si>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</si>
  <si>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Обеспечение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</si>
  <si>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>Проведение капитального ремонта зданий и сооружений муниципальных организаций отдыха и оздоровления детей</t>
  </si>
  <si>
    <t>Организация отдыха и оздоровления</t>
  </si>
  <si>
    <t>Проведение капитального ремонта зданий и сооружений муниципальных организаций дошкольного образования</t>
  </si>
  <si>
    <t>47 0 P2 00000</t>
  </si>
  <si>
    <t>47 0 P2 S4150</t>
  </si>
  <si>
    <t>Строительство зданий для размещения дошкольных образовательных организаций в целях создания дополнительных мест для детей в возрасте от 1,5 до 3 лет за счет средств областного бюджета</t>
  </si>
  <si>
    <t>Зимнее и летнее содержание дорог, обрезка растительности (кустарников)</t>
  </si>
  <si>
    <t>Обеспечение питанием обучающихся с ограниченными возможностями здоровья в общеобразовательных организациях, в том числе выплата компенсации взамен неполученного питания обучающимися с ограниченными возможностями здоровья в общеобразовательных организациях, в том числе детей–инвалидов, осваивающих основные общеобразовательные программы на дому, в том числе с применением дистанционных технологий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</si>
  <si>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</si>
  <si>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2023 год</t>
  </si>
  <si>
    <t>Организация проведения ежегодной диспансеризации муниципальных служащих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</si>
  <si>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</t>
  </si>
  <si>
    <t>Приобретение технических средств реабилитации для пунктов проката в муниципальных учреждениях социальной защиты населения</t>
  </si>
  <si>
    <t>Софинансирование расходных обязательств муниципальных образований Челябинской области, возникающих при осуществлении органами местного самоуправления муниципальных образований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</t>
  </si>
  <si>
    <t>Приобретение спортивного инвентаря и оборудования для физкультурно-спортивных организаций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</si>
  <si>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</si>
  <si>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</si>
  <si>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Финансовая поддержка учреждений спортивной подготовки на этапах спортивной специализации, в том числе на приобретение спортивного инвентаря и оборудования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</si>
  <si>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</si>
  <si>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</si>
  <si>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</si>
  <si>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>Обеспечение доступа к объектам  спорта</t>
  </si>
  <si>
    <t>Спортивная подготовка по олимпийским и неолимпийским видам спорта</t>
  </si>
  <si>
    <t>Премии, гранты, стипендии</t>
  </si>
  <si>
    <t>65 0 A1 00000</t>
  </si>
  <si>
    <t>65 0 A1 5519М</t>
  </si>
  <si>
    <t>46 0 E1 51870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</si>
  <si>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организациям</t>
  </si>
  <si>
    <t>46 0 E2 00000</t>
  </si>
  <si>
    <t>Региональный проект «Успех каждого ребенка»</t>
  </si>
  <si>
    <t>46 0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</si>
  <si>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</si>
  <si>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рублей</t>
  </si>
  <si>
    <t>Муниципальная программа "Поддержка садоводческих и/или огороднических некоммерческих товариществ, расположенных на территории Чебаркульского городского округа"</t>
  </si>
  <si>
    <t>Единая дежурно-диспетчерская служба</t>
  </si>
  <si>
    <t>Проведение ремонтных работ по замене оконных блоков в муниципальных общеобразовательных организациях</t>
  </si>
  <si>
    <t>2024 год</t>
  </si>
  <si>
    <t>36 0 00 79020</t>
  </si>
  <si>
    <t>36 0 00 79021</t>
  </si>
  <si>
    <t>99 0 00 20400</t>
  </si>
  <si>
    <t>99 0 00 21100</t>
  </si>
  <si>
    <t>99 0 00 20300</t>
  </si>
  <si>
    <t>99 0 00 03060</t>
  </si>
  <si>
    <t>99 0 00 12010</t>
  </si>
  <si>
    <t>99 0 00 99090</t>
  </si>
  <si>
    <t>99 0 00 67040</t>
  </si>
  <si>
    <t>99 0 00 51200</t>
  </si>
  <si>
    <t>99 0 00 59300</t>
  </si>
  <si>
    <t>51 0 00 30200</t>
  </si>
  <si>
    <t>38 0 00 79040</t>
  </si>
  <si>
    <t>39 0 00 79008</t>
  </si>
  <si>
    <t>45 0 00 79542</t>
  </si>
  <si>
    <t>69 0 00 79700</t>
  </si>
  <si>
    <t>62 0 00 79545</t>
  </si>
  <si>
    <t>41 1 00 79033</t>
  </si>
  <si>
    <t>66 0 00 79012</t>
  </si>
  <si>
    <t>99 0 00 22500</t>
  </si>
  <si>
    <t>53 0 00 28000</t>
  </si>
  <si>
    <t>53 0 00 28300</t>
  </si>
  <si>
    <t>53 0 00 28310</t>
  </si>
  <si>
    <t>53 0 00 28320</t>
  </si>
  <si>
    <t>53 0 00 28330</t>
  </si>
  <si>
    <t>53 0 00 28340</t>
  </si>
  <si>
    <t>53 0 00 28350</t>
  </si>
  <si>
    <t>53 0 00 28370</t>
  </si>
  <si>
    <t>53 0 00 28390</t>
  </si>
  <si>
    <t>53 0 00 28400</t>
  </si>
  <si>
    <t>53 0 00 28410</t>
  </si>
  <si>
    <t>53 0 00 28540</t>
  </si>
  <si>
    <t>53 0 00 52200</t>
  </si>
  <si>
    <t>53 0 00 52500</t>
  </si>
  <si>
    <t>53 0 00 49127</t>
  </si>
  <si>
    <t>52 0 00 28140</t>
  </si>
  <si>
    <t>52 0 00 28190</t>
  </si>
  <si>
    <t>52 0 00 28220</t>
  </si>
  <si>
    <t>52 0 00 28100</t>
  </si>
  <si>
    <t>52 0 00 79570</t>
  </si>
  <si>
    <t>68 0 00 79050</t>
  </si>
  <si>
    <t>52 0 00 28110</t>
  </si>
  <si>
    <t>53 0 00 20400</t>
  </si>
  <si>
    <t>53 0 00 28080</t>
  </si>
  <si>
    <t>53 0 00 08080</t>
  </si>
  <si>
    <t>53 0 00 79506</t>
  </si>
  <si>
    <t>53 0 00 79501</t>
  </si>
  <si>
    <t>53 0 00 79502</t>
  </si>
  <si>
    <t>53 0 00 79504</t>
  </si>
  <si>
    <t>53 0 00 79505</t>
  </si>
  <si>
    <t>66 0 00 79507</t>
  </si>
  <si>
    <t>66 0 00 79571</t>
  </si>
  <si>
    <t>53 0 00 28580</t>
  </si>
  <si>
    <t>Реализация переданных государствнных полномочий по назначению гражданам единовременной социальной выплаты и формированию электронных реестровдля зачисления денежных средств на счета физических лиц в кредитных организациях</t>
  </si>
  <si>
    <t>63 0 00 61080</t>
  </si>
  <si>
    <t>60 0 00 S6050</t>
  </si>
  <si>
    <t>60 0 00 78001</t>
  </si>
  <si>
    <t>60 0 00 78002</t>
  </si>
  <si>
    <t>60 0 00 78003</t>
  </si>
  <si>
    <t>60 0 00 78004</t>
  </si>
  <si>
    <t>60 0 00 78005</t>
  </si>
  <si>
    <t>60 0 00 78006</t>
  </si>
  <si>
    <t>60 0 00 78007</t>
  </si>
  <si>
    <t>44 0 00 S4060</t>
  </si>
  <si>
    <t>Национальный проект "Жилье и городская среда"</t>
  </si>
  <si>
    <t>67 0 F0 00000</t>
  </si>
  <si>
    <t>52 0 Р0 00000</t>
  </si>
  <si>
    <t>Национальный проект "Демография"</t>
  </si>
  <si>
    <t>48 0 Е0 00000</t>
  </si>
  <si>
    <t>Национальный проект "Образование"</t>
  </si>
  <si>
    <t>Региональный проект "Социальная активность"</t>
  </si>
  <si>
    <t>63 0 00 20400</t>
  </si>
  <si>
    <t>63 0 00 99120</t>
  </si>
  <si>
    <t>63 0 00 45200</t>
  </si>
  <si>
    <t>47 0 P0 00000</t>
  </si>
  <si>
    <t>44 0 00 S4050</t>
  </si>
  <si>
    <t>63 0 00 45020</t>
  </si>
  <si>
    <t>Благоустройство территорий рекреационного назначения</t>
  </si>
  <si>
    <t>63 0 00 77001</t>
  </si>
  <si>
    <t>63 0 00 77002</t>
  </si>
  <si>
    <t>63 0 00 77005</t>
  </si>
  <si>
    <t>63 0 00 77011</t>
  </si>
  <si>
    <t>Учреждения, осуществляющие содержание и текущий ремонт объектов благоустройства</t>
  </si>
  <si>
    <t>99 0 00 99600</t>
  </si>
  <si>
    <t>47 0 00 04010</t>
  </si>
  <si>
    <t>47 0 00 42000</t>
  </si>
  <si>
    <t>47 0 00 S4020</t>
  </si>
  <si>
    <t>47 0 00 S4080</t>
  </si>
  <si>
    <t>46 0 00 03090</t>
  </si>
  <si>
    <t>46 0 00 03120</t>
  </si>
  <si>
    <t>46 0 00 42100</t>
  </si>
  <si>
    <t>46 0 00 79526</t>
  </si>
  <si>
    <t>46 0 00 S3030</t>
  </si>
  <si>
    <t>46 0 00 S3300</t>
  </si>
  <si>
    <t>99 0 00 07005</t>
  </si>
  <si>
    <t>55 0 00 20400</t>
  </si>
  <si>
    <t>Мероприятия по учету и распоряжению земельными участками</t>
  </si>
  <si>
    <t>57 0 00 34003</t>
  </si>
  <si>
    <t>56 1 00 S4090</t>
  </si>
  <si>
    <t xml:space="preserve">Субсидии местным бюджетам на 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 </t>
  </si>
  <si>
    <t>57 0 00 20400</t>
  </si>
  <si>
    <t>57 0 00 90020</t>
  </si>
  <si>
    <t>43 0 00 20400</t>
  </si>
  <si>
    <t>43 0 00 45200</t>
  </si>
  <si>
    <t>36 0 0 790021</t>
  </si>
  <si>
    <t>65 0 00 20400</t>
  </si>
  <si>
    <t>65 0 00 45200</t>
  </si>
  <si>
    <t>42 0 00 80005</t>
  </si>
  <si>
    <t>65 0 00 45000</t>
  </si>
  <si>
    <t>65 0 00 80001</t>
  </si>
  <si>
    <t>Национальный проект "Культура"</t>
  </si>
  <si>
    <t>65 0 A0 00000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</si>
  <si>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</si>
  <si>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>Национальный проект "Экология"</t>
  </si>
  <si>
    <t>63 0 G0 00000</t>
  </si>
  <si>
    <t>63 0 G2 00000</t>
  </si>
  <si>
    <t>Создание и содержание мест (площадок) накопления твердых коммунальных отходов</t>
  </si>
  <si>
    <t>63 0 G2 S3120</t>
  </si>
  <si>
    <t>65 0 00 80003</t>
  </si>
  <si>
    <t>65 0 00 80004</t>
  </si>
  <si>
    <t>65 0 00 L5191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</si>
  <si>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</si>
  <si>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46 0 00 43300</t>
  </si>
  <si>
    <t>46 0 00 L3044</t>
  </si>
  <si>
    <t>46 0 00 42300</t>
  </si>
  <si>
    <t>46 0 00 S3010</t>
  </si>
  <si>
    <t>46 0 00 42400</t>
  </si>
  <si>
    <t>46 0 00 S3310</t>
  </si>
  <si>
    <t>46 0 00 79522</t>
  </si>
  <si>
    <t>46 0 00 79525</t>
  </si>
  <si>
    <t>46 0 00 03070</t>
  </si>
  <si>
    <t>46 0 00 20400</t>
  </si>
  <si>
    <t>46 0 00 45200</t>
  </si>
  <si>
    <t>46 0 00 03020</t>
  </si>
  <si>
    <t>47 0 00 04050</t>
  </si>
  <si>
    <t>47 0 00 S4060</t>
  </si>
  <si>
    <t>46 0 00 S3330</t>
  </si>
  <si>
    <t>Муниципальная программа "Профилактика безнадзорности правонарушений несовершеннолетних Чебаркульского городского округа"</t>
  </si>
  <si>
    <t>49 0 00 00000</t>
  </si>
  <si>
    <t>Организация профильных смен для детей, состоящих на профилактическом учете</t>
  </si>
  <si>
    <t>49 0 00 S9010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</si>
  <si>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</si>
  <si>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46 0 00 53030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</si>
  <si>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</si>
  <si>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46 0 E1 51690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</si>
  <si>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</si>
  <si>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46 0 E2 50970</t>
  </si>
  <si>
    <t>44 0 00 79515</t>
  </si>
  <si>
    <t>Мероприятия по водоснабжению и водоотведению</t>
  </si>
  <si>
    <t>99 0 00 45200</t>
  </si>
  <si>
    <t>Муниципальная программа "Природоохранные мероприятия  на территории Чебаркульского городского округа"</t>
  </si>
  <si>
    <t>43 0 00 78400</t>
  </si>
  <si>
    <t>43 0 00 78500</t>
  </si>
  <si>
    <t>Финансовое обеспечение муниципального задания на оказание муниципальных услуг (выполнение работ)</t>
  </si>
  <si>
    <t>43 0 00 78100</t>
  </si>
  <si>
    <t>43 0 00 78200</t>
  </si>
  <si>
    <t>43 0 00 S0044</t>
  </si>
  <si>
    <t>Оплата услуг специалистов по организации физкультурно-оздоровительной и спортивно-массовой работы с населением, занятым в экономике</t>
  </si>
  <si>
    <t>43 0 00 S004М</t>
  </si>
  <si>
    <t>43 0 00 S004Д</t>
  </si>
  <si>
    <t>43 0 00 S0045</t>
  </si>
  <si>
    <t>43 0 00 S0047</t>
  </si>
  <si>
    <t>Дополнительные расходы на доведение средней заработной платы инструкторов по спорту и тренеров, работающих в сельской местности и малых городах Челябинской области с населением до 50 тысяч человек до среднемесячного дохода от трудовой деятельности в Челябинской области</t>
  </si>
  <si>
    <t>43 0 00 S004И</t>
  </si>
  <si>
    <t>43 0 00 78600</t>
  </si>
  <si>
    <t>Текущий ремонт и приобретение оборудования</t>
  </si>
  <si>
    <t>43 0 00 78800</t>
  </si>
  <si>
    <t>43 0 00 S0048</t>
  </si>
  <si>
    <t>Условно утвержденные расходы</t>
  </si>
  <si>
    <t>65 0 00 80002</t>
  </si>
  <si>
    <t>Ведомственная структура расходов бюджета Чебаркульского городского округа на плановый период 2023 и 2024 годов</t>
  </si>
  <si>
    <t>Региональный проект "Комплексная система обращения с твердыми коммунальными отходами"</t>
  </si>
  <si>
    <t>Региональный проект "Формирование комфортной городской среды"</t>
  </si>
  <si>
    <t>Региональный  проект "Содействие занятости"</t>
  </si>
  <si>
    <t>46 0 Е0 00000</t>
  </si>
  <si>
    <t>Региональный проект "Современная школа"</t>
  </si>
  <si>
    <t>Региональный проект "Культурная среда"</t>
  </si>
  <si>
    <t>Региональный проект "Финансовая поддержка семей при рождении детей"</t>
  </si>
  <si>
    <t>Приложение 7
к решению Собрания депутатов
Чебаркульского городского округа
от 21.12.2021 г. № 247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</si>
</sst>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0"/>
      <name val="Arial"/>
      <family val="2"/>
      <charset val="204"/>
    </font>
    <font>
      <sz val="8"/>
      <name val="Arial Narrow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color indexed="8"/>
      <name val="Arial Narrow"/>
      <family val="2"/>
      <charset val="204"/>
    </font>
    <font>
      <i/>
      <sz val="10"/>
      <name val="Arial Cyr"/>
      <charset val="204"/>
    </font>
    <font>
      <b/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i/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6" fillId="0" borderId="0" xfId="0" applyFont="1"/>
    <xf numFmtId="0" fontId="0" fillId="2" borderId="0" xfId="0" applyFill="1"/>
    <xf numFmtId="0" fontId="3" fillId="2" borderId="0" xfId="0" applyFont="1" applyFill="1"/>
    <xf numFmtId="4" fontId="9" fillId="3" borderId="1" xfId="0" applyNumberFormat="1" applyFont="1" applyFill="1" applyBorder="1"/>
    <xf numFmtId="4" fontId="8" fillId="3" borderId="1" xfId="0" applyNumberFormat="1" applyFont="1" applyFill="1" applyBorder="1"/>
    <xf numFmtId="49" fontId="7" fillId="3" borderId="1" xfId="0" applyNumberFormat="1" applyFont="1" applyFill="1" applyBorder="1"/>
    <xf numFmtId="4" fontId="10" fillId="3" borderId="1" xfId="0" applyNumberFormat="1" applyFont="1" applyFill="1" applyBorder="1"/>
    <xf numFmtId="49" fontId="2" fillId="3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0" fontId="0" fillId="3" borderId="0" xfId="0" applyFill="1"/>
    <xf numFmtId="0" fontId="5" fillId="3" borderId="1" xfId="0" applyFont="1" applyFill="1" applyBorder="1" applyAlignment="1">
      <alignment wrapText="1"/>
    </xf>
    <xf numFmtId="49" fontId="2" fillId="3" borderId="1" xfId="0" applyNumberFormat="1" applyFont="1" applyFill="1" applyBorder="1" applyAlignment="1">
      <alignment wrapText="1"/>
    </xf>
    <xf numFmtId="0" fontId="5" fillId="3" borderId="1" xfId="0" applyFont="1" applyFill="1" applyBorder="1"/>
    <xf numFmtId="0" fontId="5" fillId="3" borderId="1" xfId="0" applyNumberFormat="1" applyFont="1" applyFill="1" applyBorder="1" applyAlignment="1">
      <alignment wrapText="1"/>
    </xf>
    <xf numFmtId="49" fontId="2" fillId="3" borderId="1" xfId="1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wrapText="1"/>
    </xf>
    <xf numFmtId="0" fontId="11" fillId="3" borderId="0" xfId="0" applyFont="1" applyFill="1" applyAlignment="1">
      <alignment horizontal="right"/>
    </xf>
    <xf numFmtId="0" fontId="11" fillId="3" borderId="0" xfId="0" applyFont="1" applyFill="1"/>
    <xf numFmtId="49" fontId="7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/>
    <xf numFmtId="0" fontId="2" fillId="3" borderId="1" xfId="1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49" fontId="7" fillId="3" borderId="1" xfId="1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textRotation="90" readingOrder="2"/>
    </xf>
    <xf numFmtId="49" fontId="7" fillId="3" borderId="1" xfId="0" applyNumberFormat="1" applyFont="1" applyFill="1" applyBorder="1" applyAlignment="1">
      <alignment horizontal="center" textRotation="90" wrapText="1" readingOrder="2"/>
    </xf>
    <xf numFmtId="49" fontId="7" fillId="3" borderId="1" xfId="0" applyNumberFormat="1" applyFont="1" applyFill="1" applyBorder="1" applyAlignment="1">
      <alignment horizontal="left" vertical="center" textRotation="90" wrapText="1" readingOrder="2"/>
    </xf>
    <xf numFmtId="49" fontId="2" fillId="3" borderId="1" xfId="2" applyNumberFormat="1" applyFont="1" applyFill="1" applyBorder="1" applyAlignment="1">
      <alignment horizontal="left" vertical="center" wrapText="1"/>
    </xf>
    <xf numFmtId="0" fontId="11" fillId="3" borderId="0" xfId="0" applyFont="1" applyFill="1" applyAlignment="1">
      <alignment wrapText="1"/>
    </xf>
    <xf numFmtId="4" fontId="11" fillId="3" borderId="1" xfId="0" applyNumberFormat="1" applyFont="1" applyFill="1" applyBorder="1"/>
    <xf numFmtId="4" fontId="0" fillId="2" borderId="0" xfId="0" applyNumberFormat="1" applyFill="1"/>
    <xf numFmtId="0" fontId="11" fillId="3" borderId="2" xfId="0" applyFont="1" applyFill="1" applyBorder="1" applyAlignment="1">
      <alignment horizontal="right"/>
    </xf>
    <xf numFmtId="0" fontId="7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wrapText="1"/>
    </xf>
  </cellXfs>
  <cellStyles count="3">
    <cellStyle name="Обычный" xfId="0" builtinId="0"/>
    <cellStyle name="Обычный_Лист1" xfId="1"/>
    <cellStyle name="Обычный_Лист1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206</xdr:row>
      <xdr:rowOff>0</xdr:rowOff>
    </xdr:from>
    <xdr:to>
      <xdr:col>0</xdr:col>
      <xdr:colOff>190500</xdr:colOff>
      <xdr:row>206</xdr:row>
      <xdr:rowOff>142875</xdr:rowOff>
    </xdr:to>
    <xdr:pic>
      <xdr:nvPicPr>
        <xdr:cNvPr id="11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85025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190500</xdr:colOff>
      <xdr:row>206</xdr:row>
      <xdr:rowOff>142875</xdr:rowOff>
    </xdr:to>
    <xdr:pic>
      <xdr:nvPicPr>
        <xdr:cNvPr id="11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85025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210</xdr:row>
      <xdr:rowOff>0</xdr:rowOff>
    </xdr:from>
    <xdr:to>
      <xdr:col>0</xdr:col>
      <xdr:colOff>190500</xdr:colOff>
      <xdr:row>210</xdr:row>
      <xdr:rowOff>142875</xdr:rowOff>
    </xdr:to>
    <xdr:pic>
      <xdr:nvPicPr>
        <xdr:cNvPr id="11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21696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210</xdr:row>
      <xdr:rowOff>0</xdr:rowOff>
    </xdr:from>
    <xdr:to>
      <xdr:col>0</xdr:col>
      <xdr:colOff>190500</xdr:colOff>
      <xdr:row>210</xdr:row>
      <xdr:rowOff>142875</xdr:rowOff>
    </xdr:to>
    <xdr:pic>
      <xdr:nvPicPr>
        <xdr:cNvPr id="11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21696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5"/>
  <sheetViews>
    <sheetView tabSelected="1" view="pageBreakPreview" zoomScaleSheetLayoutView="100" workbookViewId="0">
      <selection activeCell="E1" sqref="E1:H1"/>
    </sheetView>
  </sheetViews>
  <sheetFormatPr defaultRowHeight="12.75"/>
  <cols>
    <col min="1" max="1" width="73" style="19" customWidth="1"/>
    <col min="2" max="2" width="4.5703125" style="19" customWidth="1"/>
    <col min="3" max="3" width="4" style="19" customWidth="1"/>
    <col min="4" max="4" width="4.140625" style="19" customWidth="1"/>
    <col min="5" max="5" width="10.28515625" style="19" customWidth="1"/>
    <col min="6" max="6" width="5.7109375" style="19" customWidth="1"/>
    <col min="7" max="8" width="15" style="19" customWidth="1"/>
  </cols>
  <sheetData>
    <row r="1" spans="1:8" ht="64.5" customHeight="1">
      <c r="B1" s="31"/>
      <c r="C1" s="31"/>
      <c r="D1" s="31"/>
      <c r="E1" s="36" t="s">
        <v>484</v>
      </c>
      <c r="F1" s="36"/>
      <c r="G1" s="36"/>
      <c r="H1" s="36"/>
    </row>
    <row r="2" spans="1:8" ht="22.5" customHeight="1">
      <c r="A2" s="35" t="s">
        <v>476</v>
      </c>
      <c r="B2" s="35"/>
      <c r="C2" s="35"/>
      <c r="D2" s="35"/>
      <c r="E2" s="35"/>
      <c r="F2" s="35"/>
      <c r="G2" s="35"/>
      <c r="H2" s="35"/>
    </row>
    <row r="3" spans="1:8" ht="15" customHeight="1">
      <c r="A3" s="34" t="s">
        <v>245</v>
      </c>
      <c r="B3" s="34"/>
      <c r="C3" s="34"/>
      <c r="D3" s="34"/>
      <c r="E3" s="34"/>
      <c r="F3" s="34"/>
      <c r="G3" s="18"/>
      <c r="H3" s="18" t="s">
        <v>301</v>
      </c>
    </row>
    <row r="4" spans="1:8" ht="74.25" customHeight="1">
      <c r="A4" s="20" t="s">
        <v>105</v>
      </c>
      <c r="B4" s="27" t="s">
        <v>106</v>
      </c>
      <c r="C4" s="27" t="s">
        <v>107</v>
      </c>
      <c r="D4" s="27" t="s">
        <v>108</v>
      </c>
      <c r="E4" s="28" t="s">
        <v>109</v>
      </c>
      <c r="F4" s="29" t="s">
        <v>5</v>
      </c>
      <c r="G4" s="20" t="s">
        <v>278</v>
      </c>
      <c r="H4" s="20" t="s">
        <v>305</v>
      </c>
    </row>
    <row r="5" spans="1:8" s="1" customFormat="1">
      <c r="A5" s="21" t="s">
        <v>110</v>
      </c>
      <c r="B5" s="21"/>
      <c r="C5" s="21"/>
      <c r="D5" s="21"/>
      <c r="E5" s="21"/>
      <c r="F5" s="21"/>
      <c r="G5" s="4">
        <f>G7+G22+G99+G114+G199+G302+G400+G540+G347+G511+G6</f>
        <v>1629815140</v>
      </c>
      <c r="H5" s="4">
        <f>H7+H22+H99+H114+H199+H302+H400+H540+H347+H511+H6</f>
        <v>1343432100</v>
      </c>
    </row>
    <row r="6" spans="1:8" s="1" customFormat="1">
      <c r="A6" s="21" t="s">
        <v>474</v>
      </c>
      <c r="B6" s="21"/>
      <c r="C6" s="21"/>
      <c r="D6" s="21"/>
      <c r="E6" s="21"/>
      <c r="F6" s="21"/>
      <c r="G6" s="4">
        <v>11750000</v>
      </c>
      <c r="H6" s="4">
        <v>24100000</v>
      </c>
    </row>
    <row r="7" spans="1:8" s="2" customFormat="1">
      <c r="A7" s="6" t="s">
        <v>177</v>
      </c>
      <c r="B7" s="6" t="s">
        <v>111</v>
      </c>
      <c r="C7" s="6"/>
      <c r="D7" s="6"/>
      <c r="E7" s="6"/>
      <c r="F7" s="6"/>
      <c r="G7" s="7">
        <f t="shared" ref="G7:H7" si="0">G8</f>
        <v>7400000</v>
      </c>
      <c r="H7" s="7">
        <f t="shared" si="0"/>
        <v>7400000</v>
      </c>
    </row>
    <row r="8" spans="1:8" s="2" customFormat="1" ht="13.5">
      <c r="A8" s="8" t="s">
        <v>112</v>
      </c>
      <c r="B8" s="8" t="s">
        <v>111</v>
      </c>
      <c r="C8" s="8" t="s">
        <v>113</v>
      </c>
      <c r="D8" s="8"/>
      <c r="E8" s="8"/>
      <c r="F8" s="8"/>
      <c r="G8" s="5">
        <f>G9</f>
        <v>7400000</v>
      </c>
      <c r="H8" s="5">
        <f>H9</f>
        <v>7400000</v>
      </c>
    </row>
    <row r="9" spans="1:8" s="2" customFormat="1" ht="25.5">
      <c r="A9" s="16" t="s">
        <v>114</v>
      </c>
      <c r="B9" s="8" t="s">
        <v>111</v>
      </c>
      <c r="C9" s="8" t="s">
        <v>113</v>
      </c>
      <c r="D9" s="8" t="s">
        <v>123</v>
      </c>
      <c r="E9" s="8"/>
      <c r="F9" s="8"/>
      <c r="G9" s="5">
        <f>G15+G10</f>
        <v>7400000</v>
      </c>
      <c r="H9" s="5">
        <f>H15+H10</f>
        <v>7400000</v>
      </c>
    </row>
    <row r="10" spans="1:8" s="2" customFormat="1" ht="13.5">
      <c r="A10" s="16" t="s">
        <v>265</v>
      </c>
      <c r="B10" s="8" t="s">
        <v>111</v>
      </c>
      <c r="C10" s="8" t="s">
        <v>113</v>
      </c>
      <c r="D10" s="8" t="s">
        <v>123</v>
      </c>
      <c r="E10" s="8" t="s">
        <v>264</v>
      </c>
      <c r="F10" s="8"/>
      <c r="G10" s="5">
        <f t="shared" ref="G10:H10" si="1">G11+G13</f>
        <v>19000</v>
      </c>
      <c r="H10" s="5">
        <f t="shared" si="1"/>
        <v>19000</v>
      </c>
    </row>
    <row r="11" spans="1:8" s="2" customFormat="1" ht="13.5">
      <c r="A11" s="16" t="s">
        <v>266</v>
      </c>
      <c r="B11" s="8" t="s">
        <v>111</v>
      </c>
      <c r="C11" s="8" t="s">
        <v>113</v>
      </c>
      <c r="D11" s="8" t="s">
        <v>123</v>
      </c>
      <c r="E11" s="8" t="s">
        <v>306</v>
      </c>
      <c r="F11" s="8"/>
      <c r="G11" s="5">
        <f t="shared" ref="G11:H11" si="2">G12</f>
        <v>10000</v>
      </c>
      <c r="H11" s="5">
        <f t="shared" si="2"/>
        <v>10000</v>
      </c>
    </row>
    <row r="12" spans="1:8" s="2" customFormat="1" ht="13.5">
      <c r="A12" s="16" t="s">
        <v>195</v>
      </c>
      <c r="B12" s="8" t="s">
        <v>111</v>
      </c>
      <c r="C12" s="8" t="s">
        <v>113</v>
      </c>
      <c r="D12" s="8" t="s">
        <v>123</v>
      </c>
      <c r="E12" s="8" t="s">
        <v>306</v>
      </c>
      <c r="F12" s="8" t="s">
        <v>193</v>
      </c>
      <c r="G12" s="5">
        <v>10000</v>
      </c>
      <c r="H12" s="5">
        <v>10000</v>
      </c>
    </row>
    <row r="13" spans="1:8" s="2" customFormat="1" ht="13.5">
      <c r="A13" s="16" t="s">
        <v>279</v>
      </c>
      <c r="B13" s="8" t="s">
        <v>111</v>
      </c>
      <c r="C13" s="8" t="s">
        <v>113</v>
      </c>
      <c r="D13" s="8" t="s">
        <v>123</v>
      </c>
      <c r="E13" s="8" t="s">
        <v>307</v>
      </c>
      <c r="F13" s="8"/>
      <c r="G13" s="5">
        <f t="shared" ref="G13:H13" si="3">G14</f>
        <v>9000</v>
      </c>
      <c r="H13" s="5">
        <f t="shared" si="3"/>
        <v>9000</v>
      </c>
    </row>
    <row r="14" spans="1:8" s="2" customFormat="1" ht="13.5">
      <c r="A14" s="16" t="s">
        <v>195</v>
      </c>
      <c r="B14" s="8" t="s">
        <v>111</v>
      </c>
      <c r="C14" s="8" t="s">
        <v>113</v>
      </c>
      <c r="D14" s="8" t="s">
        <v>123</v>
      </c>
      <c r="E14" s="8" t="s">
        <v>307</v>
      </c>
      <c r="F14" s="8" t="s">
        <v>193</v>
      </c>
      <c r="G14" s="5">
        <v>9000</v>
      </c>
      <c r="H14" s="5">
        <v>9000</v>
      </c>
    </row>
    <row r="15" spans="1:8" s="2" customFormat="1" ht="13.5">
      <c r="A15" s="16" t="s">
        <v>6</v>
      </c>
      <c r="B15" s="8" t="s">
        <v>111</v>
      </c>
      <c r="C15" s="8" t="s">
        <v>113</v>
      </c>
      <c r="D15" s="8" t="s">
        <v>123</v>
      </c>
      <c r="E15" s="8" t="s">
        <v>7</v>
      </c>
      <c r="F15" s="8"/>
      <c r="G15" s="5">
        <f t="shared" ref="G15:H15" si="4">G16+G20</f>
        <v>7381000</v>
      </c>
      <c r="H15" s="5">
        <f t="shared" si="4"/>
        <v>7381000</v>
      </c>
    </row>
    <row r="16" spans="1:8" s="2" customFormat="1" ht="25.5">
      <c r="A16" s="16" t="s">
        <v>125</v>
      </c>
      <c r="B16" s="8" t="s">
        <v>111</v>
      </c>
      <c r="C16" s="8" t="s">
        <v>113</v>
      </c>
      <c r="D16" s="8" t="s">
        <v>123</v>
      </c>
      <c r="E16" s="8" t="s">
        <v>308</v>
      </c>
      <c r="F16" s="8"/>
      <c r="G16" s="5">
        <f>G17+G18+G19</f>
        <v>5939729</v>
      </c>
      <c r="H16" s="5">
        <f>H17+H18+H19</f>
        <v>5939729</v>
      </c>
    </row>
    <row r="17" spans="1:8" s="2" customFormat="1" ht="33" customHeight="1">
      <c r="A17" s="16" t="s">
        <v>194</v>
      </c>
      <c r="B17" s="8" t="s">
        <v>111</v>
      </c>
      <c r="C17" s="8" t="s">
        <v>113</v>
      </c>
      <c r="D17" s="8" t="s">
        <v>123</v>
      </c>
      <c r="E17" s="8" t="s">
        <v>308</v>
      </c>
      <c r="F17" s="8" t="s">
        <v>192</v>
      </c>
      <c r="G17" s="5">
        <v>4554234</v>
      </c>
      <c r="H17" s="5">
        <v>4554234</v>
      </c>
    </row>
    <row r="18" spans="1:8" s="2" customFormat="1" ht="13.5">
      <c r="A18" s="16" t="s">
        <v>195</v>
      </c>
      <c r="B18" s="8" t="s">
        <v>111</v>
      </c>
      <c r="C18" s="8" t="s">
        <v>113</v>
      </c>
      <c r="D18" s="8" t="s">
        <v>123</v>
      </c>
      <c r="E18" s="8" t="s">
        <v>308</v>
      </c>
      <c r="F18" s="8" t="s">
        <v>193</v>
      </c>
      <c r="G18" s="5">
        <v>1373005</v>
      </c>
      <c r="H18" s="5">
        <v>1373005</v>
      </c>
    </row>
    <row r="19" spans="1:8" s="2" customFormat="1" ht="13.5">
      <c r="A19" s="16" t="s">
        <v>197</v>
      </c>
      <c r="B19" s="8" t="s">
        <v>111</v>
      </c>
      <c r="C19" s="8" t="s">
        <v>113</v>
      </c>
      <c r="D19" s="8" t="s">
        <v>123</v>
      </c>
      <c r="E19" s="8" t="s">
        <v>308</v>
      </c>
      <c r="F19" s="8" t="s">
        <v>196</v>
      </c>
      <c r="G19" s="5">
        <v>12490</v>
      </c>
      <c r="H19" s="5">
        <v>12490</v>
      </c>
    </row>
    <row r="20" spans="1:8" s="2" customFormat="1" ht="13.5">
      <c r="A20" s="16" t="s">
        <v>115</v>
      </c>
      <c r="B20" s="8" t="s">
        <v>111</v>
      </c>
      <c r="C20" s="8" t="s">
        <v>113</v>
      </c>
      <c r="D20" s="8" t="s">
        <v>123</v>
      </c>
      <c r="E20" s="8" t="s">
        <v>309</v>
      </c>
      <c r="F20" s="8"/>
      <c r="G20" s="5">
        <f>G21</f>
        <v>1441271</v>
      </c>
      <c r="H20" s="5">
        <f>H21</f>
        <v>1441271</v>
      </c>
    </row>
    <row r="21" spans="1:8" s="2" customFormat="1" ht="38.25">
      <c r="A21" s="16" t="s">
        <v>194</v>
      </c>
      <c r="B21" s="8" t="s">
        <v>111</v>
      </c>
      <c r="C21" s="8" t="s">
        <v>113</v>
      </c>
      <c r="D21" s="8" t="s">
        <v>123</v>
      </c>
      <c r="E21" s="8" t="s">
        <v>309</v>
      </c>
      <c r="F21" s="8" t="s">
        <v>192</v>
      </c>
      <c r="G21" s="5">
        <v>1441271</v>
      </c>
      <c r="H21" s="5">
        <v>1441271</v>
      </c>
    </row>
    <row r="22" spans="1:8" s="2" customFormat="1">
      <c r="A22" s="6" t="s">
        <v>189</v>
      </c>
      <c r="B22" s="6" t="s">
        <v>116</v>
      </c>
      <c r="C22" s="6"/>
      <c r="D22" s="6"/>
      <c r="E22" s="6"/>
      <c r="F22" s="6"/>
      <c r="G22" s="7">
        <f>G23+G58+G94+G88+G83+G78</f>
        <v>67278200</v>
      </c>
      <c r="H22" s="7">
        <f>H23+H58+H94+H88+H83+H78</f>
        <v>69468700</v>
      </c>
    </row>
    <row r="23" spans="1:8" s="2" customFormat="1" ht="13.5">
      <c r="A23" s="8" t="s">
        <v>112</v>
      </c>
      <c r="B23" s="8" t="s">
        <v>116</v>
      </c>
      <c r="C23" s="8" t="s">
        <v>113</v>
      </c>
      <c r="D23" s="8"/>
      <c r="E23" s="8"/>
      <c r="F23" s="8"/>
      <c r="G23" s="5">
        <f>G24+G28+G48+G52</f>
        <v>55737271</v>
      </c>
      <c r="H23" s="5">
        <f>H24+H28+H48+H52</f>
        <v>57823395</v>
      </c>
    </row>
    <row r="24" spans="1:8" s="2" customFormat="1" ht="13.5">
      <c r="A24" s="16" t="s">
        <v>121</v>
      </c>
      <c r="B24" s="8" t="s">
        <v>116</v>
      </c>
      <c r="C24" s="8" t="s">
        <v>113</v>
      </c>
      <c r="D24" s="8" t="s">
        <v>124</v>
      </c>
      <c r="E24" s="8"/>
      <c r="F24" s="8"/>
      <c r="G24" s="5">
        <f>G26</f>
        <v>1916424</v>
      </c>
      <c r="H24" s="5">
        <f>H26</f>
        <v>1916424</v>
      </c>
    </row>
    <row r="25" spans="1:8" s="2" customFormat="1" ht="13.5">
      <c r="A25" s="16" t="s">
        <v>6</v>
      </c>
      <c r="B25" s="8" t="s">
        <v>116</v>
      </c>
      <c r="C25" s="8" t="s">
        <v>113</v>
      </c>
      <c r="D25" s="8" t="s">
        <v>124</v>
      </c>
      <c r="E25" s="8" t="s">
        <v>7</v>
      </c>
      <c r="F25" s="8"/>
      <c r="G25" s="5">
        <f t="shared" ref="G25:H25" si="5">G26</f>
        <v>1916424</v>
      </c>
      <c r="H25" s="5">
        <f t="shared" si="5"/>
        <v>1916424</v>
      </c>
    </row>
    <row r="26" spans="1:8" s="2" customFormat="1" ht="13.5">
      <c r="A26" s="16" t="s">
        <v>117</v>
      </c>
      <c r="B26" s="8" t="s">
        <v>116</v>
      </c>
      <c r="C26" s="8" t="s">
        <v>113</v>
      </c>
      <c r="D26" s="8" t="s">
        <v>124</v>
      </c>
      <c r="E26" s="8" t="s">
        <v>310</v>
      </c>
      <c r="F26" s="8"/>
      <c r="G26" s="5">
        <f t="shared" ref="G26:H26" si="6">G27</f>
        <v>1916424</v>
      </c>
      <c r="H26" s="5">
        <f t="shared" si="6"/>
        <v>1916424</v>
      </c>
    </row>
    <row r="27" spans="1:8" s="2" customFormat="1" ht="34.5" customHeight="1">
      <c r="A27" s="16" t="s">
        <v>194</v>
      </c>
      <c r="B27" s="8" t="s">
        <v>116</v>
      </c>
      <c r="C27" s="8" t="s">
        <v>113</v>
      </c>
      <c r="D27" s="8" t="s">
        <v>124</v>
      </c>
      <c r="E27" s="8" t="s">
        <v>310</v>
      </c>
      <c r="F27" s="8" t="s">
        <v>192</v>
      </c>
      <c r="G27" s="5">
        <v>1916424</v>
      </c>
      <c r="H27" s="5">
        <v>1916424</v>
      </c>
    </row>
    <row r="28" spans="1:8" s="2" customFormat="1" ht="25.5">
      <c r="A28" s="16" t="s">
        <v>122</v>
      </c>
      <c r="B28" s="8" t="s">
        <v>116</v>
      </c>
      <c r="C28" s="8" t="s">
        <v>113</v>
      </c>
      <c r="D28" s="8" t="s">
        <v>126</v>
      </c>
      <c r="E28" s="8"/>
      <c r="F28" s="8"/>
      <c r="G28" s="5">
        <f>G34+G29</f>
        <v>29925070</v>
      </c>
      <c r="H28" s="5">
        <f>H34+H29</f>
        <v>30704554.859999999</v>
      </c>
    </row>
    <row r="29" spans="1:8" s="2" customFormat="1" ht="13.5">
      <c r="A29" s="16" t="s">
        <v>265</v>
      </c>
      <c r="B29" s="8" t="s">
        <v>116</v>
      </c>
      <c r="C29" s="8" t="s">
        <v>113</v>
      </c>
      <c r="D29" s="8" t="s">
        <v>126</v>
      </c>
      <c r="E29" s="8" t="s">
        <v>264</v>
      </c>
      <c r="F29" s="8"/>
      <c r="G29" s="5">
        <f t="shared" ref="G29:H29" si="7">G30+G32</f>
        <v>131000</v>
      </c>
      <c r="H29" s="5">
        <f t="shared" si="7"/>
        <v>131000</v>
      </c>
    </row>
    <row r="30" spans="1:8" s="2" customFormat="1" ht="13.5">
      <c r="A30" s="16" t="s">
        <v>266</v>
      </c>
      <c r="B30" s="8" t="s">
        <v>116</v>
      </c>
      <c r="C30" s="8" t="s">
        <v>113</v>
      </c>
      <c r="D30" s="8" t="s">
        <v>126</v>
      </c>
      <c r="E30" s="8" t="s">
        <v>306</v>
      </c>
      <c r="F30" s="8"/>
      <c r="G30" s="5">
        <f t="shared" ref="G30" si="8">G31</f>
        <v>20000</v>
      </c>
      <c r="H30" s="5">
        <f t="shared" ref="H30" si="9">H31</f>
        <v>20000</v>
      </c>
    </row>
    <row r="31" spans="1:8" s="2" customFormat="1" ht="13.5">
      <c r="A31" s="16" t="s">
        <v>195</v>
      </c>
      <c r="B31" s="8" t="s">
        <v>116</v>
      </c>
      <c r="C31" s="8" t="s">
        <v>113</v>
      </c>
      <c r="D31" s="8" t="s">
        <v>126</v>
      </c>
      <c r="E31" s="8" t="s">
        <v>306</v>
      </c>
      <c r="F31" s="8" t="s">
        <v>193</v>
      </c>
      <c r="G31" s="5">
        <v>20000</v>
      </c>
      <c r="H31" s="5">
        <v>20000</v>
      </c>
    </row>
    <row r="32" spans="1:8" s="2" customFormat="1" ht="13.5">
      <c r="A32" s="16" t="s">
        <v>279</v>
      </c>
      <c r="B32" s="8" t="s">
        <v>116</v>
      </c>
      <c r="C32" s="8" t="s">
        <v>113</v>
      </c>
      <c r="D32" s="8" t="s">
        <v>126</v>
      </c>
      <c r="E32" s="8" t="s">
        <v>307</v>
      </c>
      <c r="F32" s="8"/>
      <c r="G32" s="5">
        <f t="shared" ref="G32" si="10">G33</f>
        <v>111000</v>
      </c>
      <c r="H32" s="5">
        <f t="shared" ref="H32" si="11">H33</f>
        <v>111000</v>
      </c>
    </row>
    <row r="33" spans="1:8" s="2" customFormat="1" ht="13.5">
      <c r="A33" s="16" t="s">
        <v>195</v>
      </c>
      <c r="B33" s="8" t="s">
        <v>116</v>
      </c>
      <c r="C33" s="8" t="s">
        <v>113</v>
      </c>
      <c r="D33" s="8" t="s">
        <v>126</v>
      </c>
      <c r="E33" s="8" t="s">
        <v>307</v>
      </c>
      <c r="F33" s="8" t="s">
        <v>193</v>
      </c>
      <c r="G33" s="5">
        <v>111000</v>
      </c>
      <c r="H33" s="5">
        <v>111000</v>
      </c>
    </row>
    <row r="34" spans="1:8" s="2" customFormat="1" ht="13.5">
      <c r="A34" s="16" t="s">
        <v>6</v>
      </c>
      <c r="B34" s="8" t="s">
        <v>116</v>
      </c>
      <c r="C34" s="8" t="s">
        <v>113</v>
      </c>
      <c r="D34" s="8" t="s">
        <v>126</v>
      </c>
      <c r="E34" s="8" t="s">
        <v>7</v>
      </c>
      <c r="F34" s="8"/>
      <c r="G34" s="5">
        <f>G35+G38+G40+G43+G46</f>
        <v>29794070</v>
      </c>
      <c r="H34" s="5">
        <f>H35+H38+H40+H43+H46</f>
        <v>30573554.859999999</v>
      </c>
    </row>
    <row r="35" spans="1:8" s="2" customFormat="1" ht="13.5">
      <c r="A35" s="22" t="s">
        <v>38</v>
      </c>
      <c r="B35" s="8" t="s">
        <v>116</v>
      </c>
      <c r="C35" s="8" t="s">
        <v>113</v>
      </c>
      <c r="D35" s="8" t="s">
        <v>20</v>
      </c>
      <c r="E35" s="8" t="s">
        <v>311</v>
      </c>
      <c r="F35" s="8"/>
      <c r="G35" s="5">
        <f>G36+G37</f>
        <v>1033800</v>
      </c>
      <c r="H35" s="5">
        <f>H36+H37</f>
        <v>1033800</v>
      </c>
    </row>
    <row r="36" spans="1:8" s="2" customFormat="1" ht="38.25">
      <c r="A36" s="16" t="s">
        <v>194</v>
      </c>
      <c r="B36" s="8" t="s">
        <v>116</v>
      </c>
      <c r="C36" s="8" t="s">
        <v>113</v>
      </c>
      <c r="D36" s="8" t="s">
        <v>20</v>
      </c>
      <c r="E36" s="8" t="s">
        <v>311</v>
      </c>
      <c r="F36" s="8" t="s">
        <v>192</v>
      </c>
      <c r="G36" s="5">
        <v>984599</v>
      </c>
      <c r="H36" s="5">
        <v>984599</v>
      </c>
    </row>
    <row r="37" spans="1:8" s="2" customFormat="1" ht="13.5">
      <c r="A37" s="16" t="s">
        <v>195</v>
      </c>
      <c r="B37" s="8" t="s">
        <v>116</v>
      </c>
      <c r="C37" s="8" t="s">
        <v>113</v>
      </c>
      <c r="D37" s="8" t="s">
        <v>20</v>
      </c>
      <c r="E37" s="8" t="s">
        <v>311</v>
      </c>
      <c r="F37" s="8" t="s">
        <v>193</v>
      </c>
      <c r="G37" s="5">
        <f t="shared" ref="G37:H37" si="12">1033800-G36</f>
        <v>49201</v>
      </c>
      <c r="H37" s="5">
        <f t="shared" si="12"/>
        <v>49201</v>
      </c>
    </row>
    <row r="38" spans="1:8" s="2" customFormat="1" ht="25.5">
      <c r="A38" s="22" t="s">
        <v>81</v>
      </c>
      <c r="B38" s="8" t="s">
        <v>116</v>
      </c>
      <c r="C38" s="8" t="s">
        <v>113</v>
      </c>
      <c r="D38" s="8" t="s">
        <v>126</v>
      </c>
      <c r="E38" s="8" t="s">
        <v>312</v>
      </c>
      <c r="F38" s="8"/>
      <c r="G38" s="5">
        <f>G39</f>
        <v>80300</v>
      </c>
      <c r="H38" s="5">
        <f>H39</f>
        <v>80300</v>
      </c>
    </row>
    <row r="39" spans="1:8" s="2" customFormat="1" ht="13.5">
      <c r="A39" s="16" t="s">
        <v>195</v>
      </c>
      <c r="B39" s="8" t="s">
        <v>116</v>
      </c>
      <c r="C39" s="8" t="s">
        <v>113</v>
      </c>
      <c r="D39" s="8" t="s">
        <v>126</v>
      </c>
      <c r="E39" s="8" t="s">
        <v>312</v>
      </c>
      <c r="F39" s="8" t="s">
        <v>193</v>
      </c>
      <c r="G39" s="5">
        <v>80300</v>
      </c>
      <c r="H39" s="5">
        <v>80300</v>
      </c>
    </row>
    <row r="40" spans="1:8" s="2" customFormat="1" ht="25.5">
      <c r="A40" s="16" t="s">
        <v>125</v>
      </c>
      <c r="B40" s="8" t="s">
        <v>116</v>
      </c>
      <c r="C40" s="8" t="s">
        <v>113</v>
      </c>
      <c r="D40" s="8" t="s">
        <v>126</v>
      </c>
      <c r="E40" s="8" t="s">
        <v>308</v>
      </c>
      <c r="F40" s="8"/>
      <c r="G40" s="5">
        <f>SUM(G41:G42)</f>
        <v>28173370</v>
      </c>
      <c r="H40" s="5">
        <f>SUM(H41:H42)</f>
        <v>28952854.859999999</v>
      </c>
    </row>
    <row r="41" spans="1:8" s="2" customFormat="1" ht="26.25" customHeight="1">
      <c r="A41" s="16" t="s">
        <v>194</v>
      </c>
      <c r="B41" s="8" t="s">
        <v>116</v>
      </c>
      <c r="C41" s="8" t="s">
        <v>113</v>
      </c>
      <c r="D41" s="8" t="s">
        <v>126</v>
      </c>
      <c r="E41" s="8" t="s">
        <v>308</v>
      </c>
      <c r="F41" s="8" t="s">
        <v>192</v>
      </c>
      <c r="G41" s="5">
        <v>28173370</v>
      </c>
      <c r="H41" s="5">
        <v>28173370</v>
      </c>
    </row>
    <row r="42" spans="1:8" s="2" customFormat="1" ht="13.5">
      <c r="A42" s="16" t="s">
        <v>195</v>
      </c>
      <c r="B42" s="8" t="s">
        <v>116</v>
      </c>
      <c r="C42" s="8" t="s">
        <v>113</v>
      </c>
      <c r="D42" s="8" t="s">
        <v>126</v>
      </c>
      <c r="E42" s="8" t="s">
        <v>308</v>
      </c>
      <c r="F42" s="8" t="s">
        <v>193</v>
      </c>
      <c r="G42" s="5">
        <v>0</v>
      </c>
      <c r="H42" s="5">
        <v>779484.86</v>
      </c>
    </row>
    <row r="43" spans="1:8" s="2" customFormat="1" ht="13.5">
      <c r="A43" s="16" t="s">
        <v>80</v>
      </c>
      <c r="B43" s="8" t="s">
        <v>116</v>
      </c>
      <c r="C43" s="8" t="s">
        <v>113</v>
      </c>
      <c r="D43" s="8" t="s">
        <v>126</v>
      </c>
      <c r="E43" s="8" t="s">
        <v>314</v>
      </c>
      <c r="F43" s="8"/>
      <c r="G43" s="5">
        <f>G44+G45</f>
        <v>396500</v>
      </c>
      <c r="H43" s="5">
        <f>H44+H45</f>
        <v>396500</v>
      </c>
    </row>
    <row r="44" spans="1:8" s="2" customFormat="1" ht="38.25">
      <c r="A44" s="16" t="s">
        <v>194</v>
      </c>
      <c r="B44" s="8" t="s">
        <v>116</v>
      </c>
      <c r="C44" s="8" t="s">
        <v>113</v>
      </c>
      <c r="D44" s="8" t="s">
        <v>126</v>
      </c>
      <c r="E44" s="8" t="s">
        <v>314</v>
      </c>
      <c r="F44" s="8" t="s">
        <v>192</v>
      </c>
      <c r="G44" s="5">
        <f>316600+16500</f>
        <v>333100</v>
      </c>
      <c r="H44" s="5">
        <f>316600+16500</f>
        <v>333100</v>
      </c>
    </row>
    <row r="45" spans="1:8" s="2" customFormat="1" ht="13.5">
      <c r="A45" s="16" t="s">
        <v>195</v>
      </c>
      <c r="B45" s="8" t="s">
        <v>116</v>
      </c>
      <c r="C45" s="8" t="s">
        <v>113</v>
      </c>
      <c r="D45" s="8" t="s">
        <v>126</v>
      </c>
      <c r="E45" s="8" t="s">
        <v>314</v>
      </c>
      <c r="F45" s="8" t="s">
        <v>193</v>
      </c>
      <c r="G45" s="5">
        <v>63400</v>
      </c>
      <c r="H45" s="5">
        <v>63400</v>
      </c>
    </row>
    <row r="46" spans="1:8" s="2" customFormat="1" ht="25.5">
      <c r="A46" s="22" t="s">
        <v>79</v>
      </c>
      <c r="B46" s="8" t="s">
        <v>116</v>
      </c>
      <c r="C46" s="8" t="s">
        <v>113</v>
      </c>
      <c r="D46" s="8" t="s">
        <v>126</v>
      </c>
      <c r="E46" s="8" t="s">
        <v>313</v>
      </c>
      <c r="F46" s="8"/>
      <c r="G46" s="5">
        <f>G47</f>
        <v>110100</v>
      </c>
      <c r="H46" s="5">
        <f>H47</f>
        <v>110100</v>
      </c>
    </row>
    <row r="47" spans="1:8" s="2" customFormat="1" ht="31.5" customHeight="1">
      <c r="A47" s="16" t="s">
        <v>194</v>
      </c>
      <c r="B47" s="8" t="s">
        <v>116</v>
      </c>
      <c r="C47" s="8" t="s">
        <v>113</v>
      </c>
      <c r="D47" s="8" t="s">
        <v>126</v>
      </c>
      <c r="E47" s="8" t="s">
        <v>313</v>
      </c>
      <c r="F47" s="8" t="s">
        <v>192</v>
      </c>
      <c r="G47" s="5">
        <f>105400+4700</f>
        <v>110100</v>
      </c>
      <c r="H47" s="5">
        <f>105400+4700</f>
        <v>110100</v>
      </c>
    </row>
    <row r="48" spans="1:8" s="2" customFormat="1" ht="13.5">
      <c r="A48" s="16" t="s">
        <v>214</v>
      </c>
      <c r="B48" s="8" t="s">
        <v>116</v>
      </c>
      <c r="C48" s="8" t="s">
        <v>113</v>
      </c>
      <c r="D48" s="8" t="s">
        <v>141</v>
      </c>
      <c r="E48" s="8"/>
      <c r="F48" s="8"/>
      <c r="G48" s="5">
        <f t="shared" ref="G48:H50" si="13">G49</f>
        <v>1700</v>
      </c>
      <c r="H48" s="5">
        <f t="shared" si="13"/>
        <v>1500</v>
      </c>
    </row>
    <row r="49" spans="1:8" s="2" customFormat="1" ht="13.5">
      <c r="A49" s="16" t="s">
        <v>6</v>
      </c>
      <c r="B49" s="8" t="s">
        <v>116</v>
      </c>
      <c r="C49" s="8" t="s">
        <v>113</v>
      </c>
      <c r="D49" s="8" t="s">
        <v>141</v>
      </c>
      <c r="E49" s="8" t="s">
        <v>7</v>
      </c>
      <c r="F49" s="8"/>
      <c r="G49" s="5">
        <f t="shared" ref="G49:H49" si="14">G50</f>
        <v>1700</v>
      </c>
      <c r="H49" s="5">
        <f t="shared" si="14"/>
        <v>1500</v>
      </c>
    </row>
    <row r="50" spans="1:8" s="2" customFormat="1" ht="25.5">
      <c r="A50" s="22" t="s">
        <v>215</v>
      </c>
      <c r="B50" s="8" t="s">
        <v>116</v>
      </c>
      <c r="C50" s="8" t="s">
        <v>113</v>
      </c>
      <c r="D50" s="8" t="s">
        <v>141</v>
      </c>
      <c r="E50" s="8" t="s">
        <v>315</v>
      </c>
      <c r="F50" s="8"/>
      <c r="G50" s="5">
        <f t="shared" si="13"/>
        <v>1700</v>
      </c>
      <c r="H50" s="5">
        <f t="shared" si="13"/>
        <v>1500</v>
      </c>
    </row>
    <row r="51" spans="1:8" s="2" customFormat="1" ht="13.5">
      <c r="A51" s="16" t="s">
        <v>195</v>
      </c>
      <c r="B51" s="8" t="s">
        <v>116</v>
      </c>
      <c r="C51" s="8" t="s">
        <v>113</v>
      </c>
      <c r="D51" s="8" t="s">
        <v>141</v>
      </c>
      <c r="E51" s="8" t="s">
        <v>315</v>
      </c>
      <c r="F51" s="8" t="s">
        <v>193</v>
      </c>
      <c r="G51" s="5">
        <v>1700</v>
      </c>
      <c r="H51" s="5">
        <v>1500</v>
      </c>
    </row>
    <row r="52" spans="1:8" s="2" customFormat="1" ht="13.5">
      <c r="A52" s="16" t="s">
        <v>118</v>
      </c>
      <c r="B52" s="8" t="s">
        <v>116</v>
      </c>
      <c r="C52" s="8" t="s">
        <v>113</v>
      </c>
      <c r="D52" s="8" t="s">
        <v>171</v>
      </c>
      <c r="E52" s="8"/>
      <c r="F52" s="8"/>
      <c r="G52" s="5">
        <f>G53</f>
        <v>23894077</v>
      </c>
      <c r="H52" s="5">
        <f>H53</f>
        <v>25200916.140000001</v>
      </c>
    </row>
    <row r="53" spans="1:8" s="2" customFormat="1" ht="13.5">
      <c r="A53" s="16" t="s">
        <v>6</v>
      </c>
      <c r="B53" s="8" t="s">
        <v>116</v>
      </c>
      <c r="C53" s="8" t="s">
        <v>113</v>
      </c>
      <c r="D53" s="8" t="s">
        <v>171</v>
      </c>
      <c r="E53" s="8" t="s">
        <v>7</v>
      </c>
      <c r="F53" s="8"/>
      <c r="G53" s="5">
        <f>G56+G54</f>
        <v>23894077</v>
      </c>
      <c r="H53" s="5">
        <f>H56+H54</f>
        <v>25200916.140000001</v>
      </c>
    </row>
    <row r="54" spans="1:8" s="2" customFormat="1" ht="25.5">
      <c r="A54" s="16" t="s">
        <v>155</v>
      </c>
      <c r="B54" s="8" t="s">
        <v>116</v>
      </c>
      <c r="C54" s="8" t="s">
        <v>113</v>
      </c>
      <c r="D54" s="8" t="s">
        <v>171</v>
      </c>
      <c r="E54" s="8" t="s">
        <v>455</v>
      </c>
      <c r="F54" s="8"/>
      <c r="G54" s="5">
        <f>G55</f>
        <v>6693193.2999999998</v>
      </c>
      <c r="H54" s="5">
        <f>H55</f>
        <v>8905336.8399999999</v>
      </c>
    </row>
    <row r="55" spans="1:8" s="2" customFormat="1" ht="38.25">
      <c r="A55" s="16" t="s">
        <v>194</v>
      </c>
      <c r="B55" s="8" t="s">
        <v>116</v>
      </c>
      <c r="C55" s="8" t="s">
        <v>113</v>
      </c>
      <c r="D55" s="8" t="s">
        <v>171</v>
      </c>
      <c r="E55" s="8" t="s">
        <v>455</v>
      </c>
      <c r="F55" s="8" t="s">
        <v>192</v>
      </c>
      <c r="G55" s="5">
        <f>6615573.84+77619.46</f>
        <v>6693193.2999999998</v>
      </c>
      <c r="H55" s="5">
        <f>6615573.84+2109763+180000</f>
        <v>8905336.8399999999</v>
      </c>
    </row>
    <row r="56" spans="1:8" s="2" customFormat="1" ht="69.75" customHeight="1">
      <c r="A56" s="22" t="s">
        <v>282</v>
      </c>
      <c r="B56" s="8" t="s">
        <v>116</v>
      </c>
      <c r="C56" s="8" t="s">
        <v>113</v>
      </c>
      <c r="D56" s="8" t="s">
        <v>171</v>
      </c>
      <c r="E56" s="8" t="s">
        <v>389</v>
      </c>
      <c r="F56" s="8"/>
      <c r="G56" s="5">
        <f t="shared" ref="G56:H56" si="15">G57</f>
        <v>17200883.699999999</v>
      </c>
      <c r="H56" s="5">
        <f t="shared" si="15"/>
        <v>16295579.300000001</v>
      </c>
    </row>
    <row r="57" spans="1:8" s="2" customFormat="1" ht="13.5">
      <c r="A57" s="16" t="s">
        <v>197</v>
      </c>
      <c r="B57" s="8" t="s">
        <v>116</v>
      </c>
      <c r="C57" s="8" t="s">
        <v>113</v>
      </c>
      <c r="D57" s="8" t="s">
        <v>171</v>
      </c>
      <c r="E57" s="8" t="s">
        <v>389</v>
      </c>
      <c r="F57" s="8" t="s">
        <v>196</v>
      </c>
      <c r="G57" s="5">
        <f>17183700+17183.7</f>
        <v>17200883.699999999</v>
      </c>
      <c r="H57" s="5">
        <f>16279300+16279.3</f>
        <v>16295579.300000001</v>
      </c>
    </row>
    <row r="58" spans="1:8" s="2" customFormat="1" ht="13.5">
      <c r="A58" s="16" t="s">
        <v>133</v>
      </c>
      <c r="B58" s="8" t="s">
        <v>116</v>
      </c>
      <c r="C58" s="8" t="s">
        <v>123</v>
      </c>
      <c r="D58" s="8"/>
      <c r="E58" s="8"/>
      <c r="F58" s="8"/>
      <c r="G58" s="5">
        <f>G59+G70+G64</f>
        <v>10410929</v>
      </c>
      <c r="H58" s="5">
        <f>H59+H70+H64</f>
        <v>10515305</v>
      </c>
    </row>
    <row r="59" spans="1:8" s="2" customFormat="1" ht="13.5">
      <c r="A59" s="16" t="s">
        <v>172</v>
      </c>
      <c r="B59" s="8" t="s">
        <v>116</v>
      </c>
      <c r="C59" s="8" t="s">
        <v>123</v>
      </c>
      <c r="D59" s="8" t="s">
        <v>126</v>
      </c>
      <c r="E59" s="8"/>
      <c r="F59" s="8"/>
      <c r="G59" s="5">
        <f t="shared" ref="G59:H59" si="16">G60</f>
        <v>1922100</v>
      </c>
      <c r="H59" s="5">
        <f t="shared" si="16"/>
        <v>2017200</v>
      </c>
    </row>
    <row r="60" spans="1:8" s="2" customFormat="1" ht="13.5">
      <c r="A60" s="16" t="s">
        <v>6</v>
      </c>
      <c r="B60" s="8" t="s">
        <v>116</v>
      </c>
      <c r="C60" s="8" t="s">
        <v>123</v>
      </c>
      <c r="D60" s="8" t="s">
        <v>126</v>
      </c>
      <c r="E60" s="8" t="s">
        <v>7</v>
      </c>
      <c r="F60" s="8"/>
      <c r="G60" s="5">
        <f t="shared" ref="G60:H60" si="17">G61</f>
        <v>1922100</v>
      </c>
      <c r="H60" s="5">
        <f t="shared" si="17"/>
        <v>2017200</v>
      </c>
    </row>
    <row r="61" spans="1:8" s="2" customFormat="1" ht="45" customHeight="1">
      <c r="A61" s="22" t="s">
        <v>58</v>
      </c>
      <c r="B61" s="8" t="s">
        <v>116</v>
      </c>
      <c r="C61" s="8" t="s">
        <v>123</v>
      </c>
      <c r="D61" s="8" t="s">
        <v>126</v>
      </c>
      <c r="E61" s="8" t="s">
        <v>316</v>
      </c>
      <c r="F61" s="8"/>
      <c r="G61" s="5">
        <f>G62+G63</f>
        <v>1922100</v>
      </c>
      <c r="H61" s="5">
        <f>H62+H63</f>
        <v>2017200</v>
      </c>
    </row>
    <row r="62" spans="1:8" s="2" customFormat="1" ht="30.75" customHeight="1">
      <c r="A62" s="16" t="s">
        <v>194</v>
      </c>
      <c r="B62" s="8" t="s">
        <v>116</v>
      </c>
      <c r="C62" s="8" t="s">
        <v>123</v>
      </c>
      <c r="D62" s="8" t="s">
        <v>126</v>
      </c>
      <c r="E62" s="8" t="s">
        <v>316</v>
      </c>
      <c r="F62" s="8" t="s">
        <v>192</v>
      </c>
      <c r="G62" s="5">
        <v>1884184</v>
      </c>
      <c r="H62" s="5">
        <v>1884184</v>
      </c>
    </row>
    <row r="63" spans="1:8" s="2" customFormat="1" ht="13.5">
      <c r="A63" s="16" t="s">
        <v>195</v>
      </c>
      <c r="B63" s="8" t="s">
        <v>116</v>
      </c>
      <c r="C63" s="8" t="s">
        <v>123</v>
      </c>
      <c r="D63" s="8" t="s">
        <v>126</v>
      </c>
      <c r="E63" s="8" t="s">
        <v>316</v>
      </c>
      <c r="F63" s="8" t="s">
        <v>193</v>
      </c>
      <c r="G63" s="5">
        <v>37916</v>
      </c>
      <c r="H63" s="5">
        <v>133016</v>
      </c>
    </row>
    <row r="64" spans="1:8" s="2" customFormat="1" ht="25.5">
      <c r="A64" s="23" t="s">
        <v>134</v>
      </c>
      <c r="B64" s="8" t="s">
        <v>116</v>
      </c>
      <c r="C64" s="8" t="s">
        <v>123</v>
      </c>
      <c r="D64" s="8" t="s">
        <v>129</v>
      </c>
      <c r="E64" s="8"/>
      <c r="F64" s="8"/>
      <c r="G64" s="5">
        <f>G65</f>
        <v>8153429</v>
      </c>
      <c r="H64" s="5">
        <f>H65</f>
        <v>8162705</v>
      </c>
    </row>
    <row r="65" spans="1:8" s="2" customFormat="1" ht="25.5">
      <c r="A65" s="16" t="s">
        <v>236</v>
      </c>
      <c r="B65" s="8" t="s">
        <v>116</v>
      </c>
      <c r="C65" s="8" t="s">
        <v>123</v>
      </c>
      <c r="D65" s="8" t="s">
        <v>129</v>
      </c>
      <c r="E65" s="8" t="s">
        <v>44</v>
      </c>
      <c r="F65" s="8"/>
      <c r="G65" s="5">
        <f>G66</f>
        <v>8153429</v>
      </c>
      <c r="H65" s="5">
        <f>H66</f>
        <v>8162705</v>
      </c>
    </row>
    <row r="66" spans="1:8" s="11" customFormat="1" ht="13.5">
      <c r="A66" s="14" t="s">
        <v>303</v>
      </c>
      <c r="B66" s="8" t="s">
        <v>116</v>
      </c>
      <c r="C66" s="8" t="s">
        <v>123</v>
      </c>
      <c r="D66" s="8" t="s">
        <v>129</v>
      </c>
      <c r="E66" s="8" t="s">
        <v>317</v>
      </c>
      <c r="F66" s="8"/>
      <c r="G66" s="5">
        <f>SUM(G67:G69)</f>
        <v>8153429</v>
      </c>
      <c r="H66" s="5">
        <f>SUM(H67:H69)</f>
        <v>8162705</v>
      </c>
    </row>
    <row r="67" spans="1:8" s="2" customFormat="1" ht="31.5" customHeight="1">
      <c r="A67" s="16" t="s">
        <v>194</v>
      </c>
      <c r="B67" s="8" t="s">
        <v>116</v>
      </c>
      <c r="C67" s="8" t="s">
        <v>123</v>
      </c>
      <c r="D67" s="8" t="s">
        <v>129</v>
      </c>
      <c r="E67" s="8" t="s">
        <v>317</v>
      </c>
      <c r="F67" s="8" t="s">
        <v>192</v>
      </c>
      <c r="G67" s="5">
        <v>8091752</v>
      </c>
      <c r="H67" s="5">
        <v>8091752</v>
      </c>
    </row>
    <row r="68" spans="1:8" s="2" customFormat="1" ht="13.5">
      <c r="A68" s="16" t="s">
        <v>195</v>
      </c>
      <c r="B68" s="8" t="s">
        <v>116</v>
      </c>
      <c r="C68" s="8" t="s">
        <v>123</v>
      </c>
      <c r="D68" s="8" t="s">
        <v>129</v>
      </c>
      <c r="E68" s="8" t="s">
        <v>317</v>
      </c>
      <c r="F68" s="8" t="s">
        <v>193</v>
      </c>
      <c r="G68" s="5">
        <v>57189</v>
      </c>
      <c r="H68" s="5">
        <v>66465</v>
      </c>
    </row>
    <row r="69" spans="1:8" s="2" customFormat="1" ht="13.5">
      <c r="A69" s="16" t="s">
        <v>197</v>
      </c>
      <c r="B69" s="8" t="s">
        <v>116</v>
      </c>
      <c r="C69" s="8" t="s">
        <v>123</v>
      </c>
      <c r="D69" s="8" t="s">
        <v>129</v>
      </c>
      <c r="E69" s="8" t="s">
        <v>317</v>
      </c>
      <c r="F69" s="8" t="s">
        <v>196</v>
      </c>
      <c r="G69" s="5">
        <v>4488</v>
      </c>
      <c r="H69" s="5">
        <v>4488</v>
      </c>
    </row>
    <row r="70" spans="1:8" s="2" customFormat="1" ht="13.5">
      <c r="A70" s="16" t="s">
        <v>64</v>
      </c>
      <c r="B70" s="8" t="s">
        <v>116</v>
      </c>
      <c r="C70" s="8" t="s">
        <v>123</v>
      </c>
      <c r="D70" s="8" t="s">
        <v>65</v>
      </c>
      <c r="E70" s="8"/>
      <c r="F70" s="8"/>
      <c r="G70" s="5">
        <f>G74+G71</f>
        <v>335400</v>
      </c>
      <c r="H70" s="5">
        <f>H74+H71</f>
        <v>335400</v>
      </c>
    </row>
    <row r="71" spans="1:8" s="2" customFormat="1" ht="13.5">
      <c r="A71" s="12" t="s">
        <v>218</v>
      </c>
      <c r="B71" s="8" t="s">
        <v>116</v>
      </c>
      <c r="C71" s="8" t="s">
        <v>123</v>
      </c>
      <c r="D71" s="8" t="s">
        <v>65</v>
      </c>
      <c r="E71" s="8" t="s">
        <v>217</v>
      </c>
      <c r="F71" s="8"/>
      <c r="G71" s="5">
        <f t="shared" ref="G71:H71" si="18">G72</f>
        <v>20000</v>
      </c>
      <c r="H71" s="5">
        <f t="shared" si="18"/>
        <v>20000</v>
      </c>
    </row>
    <row r="72" spans="1:8" s="2" customFormat="1" ht="13.5">
      <c r="A72" s="16" t="s">
        <v>219</v>
      </c>
      <c r="B72" s="8" t="s">
        <v>116</v>
      </c>
      <c r="C72" s="8" t="s">
        <v>220</v>
      </c>
      <c r="D72" s="8" t="s">
        <v>65</v>
      </c>
      <c r="E72" s="8" t="s">
        <v>318</v>
      </c>
      <c r="F72" s="8"/>
      <c r="G72" s="5">
        <f>G73</f>
        <v>20000</v>
      </c>
      <c r="H72" s="5">
        <f>H73</f>
        <v>20000</v>
      </c>
    </row>
    <row r="73" spans="1:8" s="2" customFormat="1" ht="13.5">
      <c r="A73" s="16" t="s">
        <v>195</v>
      </c>
      <c r="B73" s="8" t="s">
        <v>116</v>
      </c>
      <c r="C73" s="8" t="s">
        <v>123</v>
      </c>
      <c r="D73" s="8" t="s">
        <v>65</v>
      </c>
      <c r="E73" s="8" t="s">
        <v>318</v>
      </c>
      <c r="F73" s="8" t="s">
        <v>193</v>
      </c>
      <c r="G73" s="5">
        <v>20000</v>
      </c>
      <c r="H73" s="5">
        <v>20000</v>
      </c>
    </row>
    <row r="74" spans="1:8" s="2" customFormat="1" ht="13.5">
      <c r="A74" s="16" t="s">
        <v>210</v>
      </c>
      <c r="B74" s="8" t="s">
        <v>116</v>
      </c>
      <c r="C74" s="8" t="s">
        <v>123</v>
      </c>
      <c r="D74" s="8" t="s">
        <v>65</v>
      </c>
      <c r="E74" s="8" t="s">
        <v>68</v>
      </c>
      <c r="F74" s="8"/>
      <c r="G74" s="5">
        <f t="shared" ref="G74:H74" si="19">G75</f>
        <v>315400</v>
      </c>
      <c r="H74" s="5">
        <f t="shared" si="19"/>
        <v>315400</v>
      </c>
    </row>
    <row r="75" spans="1:8" s="2" customFormat="1" ht="13.5">
      <c r="A75" s="16" t="s">
        <v>66</v>
      </c>
      <c r="B75" s="8" t="s">
        <v>116</v>
      </c>
      <c r="C75" s="8" t="s">
        <v>123</v>
      </c>
      <c r="D75" s="8" t="s">
        <v>65</v>
      </c>
      <c r="E75" s="8" t="s">
        <v>320</v>
      </c>
      <c r="F75" s="8"/>
      <c r="G75" s="5">
        <f t="shared" ref="G75:H75" si="20">G76+G77</f>
        <v>315400</v>
      </c>
      <c r="H75" s="5">
        <f t="shared" si="20"/>
        <v>315400</v>
      </c>
    </row>
    <row r="76" spans="1:8" s="2" customFormat="1" ht="13.5">
      <c r="A76" s="16" t="s">
        <v>195</v>
      </c>
      <c r="B76" s="8" t="s">
        <v>116</v>
      </c>
      <c r="C76" s="8" t="s">
        <v>123</v>
      </c>
      <c r="D76" s="8" t="s">
        <v>65</v>
      </c>
      <c r="E76" s="8" t="s">
        <v>320</v>
      </c>
      <c r="F76" s="8" t="s">
        <v>193</v>
      </c>
      <c r="G76" s="5">
        <v>50400</v>
      </c>
      <c r="H76" s="5">
        <v>50400</v>
      </c>
    </row>
    <row r="77" spans="1:8" s="2" customFormat="1" ht="13.5">
      <c r="A77" s="12" t="s">
        <v>1</v>
      </c>
      <c r="B77" s="8" t="s">
        <v>116</v>
      </c>
      <c r="C77" s="8" t="s">
        <v>123</v>
      </c>
      <c r="D77" s="8" t="s">
        <v>65</v>
      </c>
      <c r="E77" s="8" t="s">
        <v>320</v>
      </c>
      <c r="F77" s="8" t="s">
        <v>2</v>
      </c>
      <c r="G77" s="5">
        <v>265000</v>
      </c>
      <c r="H77" s="5">
        <v>265000</v>
      </c>
    </row>
    <row r="78" spans="1:8" s="2" customFormat="1" ht="13.5">
      <c r="A78" s="14" t="s">
        <v>166</v>
      </c>
      <c r="B78" s="8" t="s">
        <v>116</v>
      </c>
      <c r="C78" s="8" t="s">
        <v>126</v>
      </c>
      <c r="D78" s="8"/>
      <c r="E78" s="8"/>
      <c r="F78" s="8"/>
      <c r="G78" s="5">
        <f t="shared" ref="G78:H81" si="21">G79</f>
        <v>30000</v>
      </c>
      <c r="H78" s="5">
        <f t="shared" si="21"/>
        <v>30000</v>
      </c>
    </row>
    <row r="79" spans="1:8" s="2" customFormat="1" ht="13.5">
      <c r="A79" s="23" t="s">
        <v>180</v>
      </c>
      <c r="B79" s="8" t="s">
        <v>116</v>
      </c>
      <c r="C79" s="8" t="s">
        <v>126</v>
      </c>
      <c r="D79" s="8" t="s">
        <v>141</v>
      </c>
      <c r="E79" s="8"/>
      <c r="F79" s="8"/>
      <c r="G79" s="5">
        <f t="shared" si="21"/>
        <v>30000</v>
      </c>
      <c r="H79" s="5">
        <f t="shared" si="21"/>
        <v>30000</v>
      </c>
    </row>
    <row r="80" spans="1:8" s="2" customFormat="1" ht="29.25" customHeight="1">
      <c r="A80" s="12" t="s">
        <v>302</v>
      </c>
      <c r="B80" s="8" t="s">
        <v>116</v>
      </c>
      <c r="C80" s="8" t="s">
        <v>126</v>
      </c>
      <c r="D80" s="8" t="s">
        <v>141</v>
      </c>
      <c r="E80" s="8" t="s">
        <v>246</v>
      </c>
      <c r="F80" s="8"/>
      <c r="G80" s="5">
        <f t="shared" ref="G80:H80" si="22">G81</f>
        <v>30000</v>
      </c>
      <c r="H80" s="5">
        <f t="shared" si="22"/>
        <v>30000</v>
      </c>
    </row>
    <row r="81" spans="1:8" s="2" customFormat="1" ht="25.5">
      <c r="A81" s="12" t="s">
        <v>262</v>
      </c>
      <c r="B81" s="8" t="s">
        <v>116</v>
      </c>
      <c r="C81" s="8" t="s">
        <v>126</v>
      </c>
      <c r="D81" s="8" t="s">
        <v>141</v>
      </c>
      <c r="E81" s="8" t="s">
        <v>321</v>
      </c>
      <c r="F81" s="8"/>
      <c r="G81" s="5">
        <f t="shared" si="21"/>
        <v>30000</v>
      </c>
      <c r="H81" s="5">
        <f t="shared" si="21"/>
        <v>30000</v>
      </c>
    </row>
    <row r="82" spans="1:8" s="2" customFormat="1" ht="13.5">
      <c r="A82" s="12" t="s">
        <v>1</v>
      </c>
      <c r="B82" s="8" t="s">
        <v>116</v>
      </c>
      <c r="C82" s="8" t="s">
        <v>126</v>
      </c>
      <c r="D82" s="8" t="s">
        <v>141</v>
      </c>
      <c r="E82" s="8" t="s">
        <v>321</v>
      </c>
      <c r="F82" s="8" t="s">
        <v>2</v>
      </c>
      <c r="G82" s="5">
        <v>30000</v>
      </c>
      <c r="H82" s="5">
        <v>30000</v>
      </c>
    </row>
    <row r="83" spans="1:8" s="2" customFormat="1" ht="13.5">
      <c r="A83" s="8" t="s">
        <v>127</v>
      </c>
      <c r="B83" s="8" t="s">
        <v>116</v>
      </c>
      <c r="C83" s="8" t="s">
        <v>128</v>
      </c>
      <c r="D83" s="8"/>
      <c r="E83" s="8"/>
      <c r="F83" s="8"/>
      <c r="G83" s="5">
        <f t="shared" ref="G83:H86" si="23">G84</f>
        <v>800000</v>
      </c>
      <c r="H83" s="5">
        <f t="shared" si="23"/>
        <v>800000</v>
      </c>
    </row>
    <row r="84" spans="1:8" s="2" customFormat="1" ht="13.5">
      <c r="A84" s="23" t="s">
        <v>144</v>
      </c>
      <c r="B84" s="8" t="s">
        <v>116</v>
      </c>
      <c r="C84" s="8" t="s">
        <v>128</v>
      </c>
      <c r="D84" s="8" t="s">
        <v>141</v>
      </c>
      <c r="E84" s="8"/>
      <c r="F84" s="8"/>
      <c r="G84" s="5">
        <f t="shared" si="23"/>
        <v>800000</v>
      </c>
      <c r="H84" s="5">
        <f t="shared" si="23"/>
        <v>800000</v>
      </c>
    </row>
    <row r="85" spans="1:8" s="2" customFormat="1" ht="13.5">
      <c r="A85" s="23" t="s">
        <v>456</v>
      </c>
      <c r="B85" s="8" t="s">
        <v>116</v>
      </c>
      <c r="C85" s="8" t="s">
        <v>128</v>
      </c>
      <c r="D85" s="8" t="s">
        <v>141</v>
      </c>
      <c r="E85" s="8" t="s">
        <v>37</v>
      </c>
      <c r="F85" s="8"/>
      <c r="G85" s="5">
        <f t="shared" ref="G85:H85" si="24">G86</f>
        <v>800000</v>
      </c>
      <c r="H85" s="5">
        <f t="shared" si="24"/>
        <v>800000</v>
      </c>
    </row>
    <row r="86" spans="1:8" s="2" customFormat="1" ht="13.5">
      <c r="A86" s="23" t="s">
        <v>50</v>
      </c>
      <c r="B86" s="8" t="s">
        <v>116</v>
      </c>
      <c r="C86" s="8" t="s">
        <v>128</v>
      </c>
      <c r="D86" s="8" t="s">
        <v>141</v>
      </c>
      <c r="E86" s="8" t="s">
        <v>322</v>
      </c>
      <c r="F86" s="8"/>
      <c r="G86" s="5">
        <f t="shared" si="23"/>
        <v>800000</v>
      </c>
      <c r="H86" s="5">
        <f t="shared" si="23"/>
        <v>800000</v>
      </c>
    </row>
    <row r="87" spans="1:8" s="2" customFormat="1" ht="13.5">
      <c r="A87" s="16" t="s">
        <v>195</v>
      </c>
      <c r="B87" s="8" t="s">
        <v>116</v>
      </c>
      <c r="C87" s="8" t="s">
        <v>128</v>
      </c>
      <c r="D87" s="8" t="s">
        <v>141</v>
      </c>
      <c r="E87" s="8" t="s">
        <v>322</v>
      </c>
      <c r="F87" s="8" t="s">
        <v>193</v>
      </c>
      <c r="G87" s="5">
        <v>800000</v>
      </c>
      <c r="H87" s="5">
        <v>800000</v>
      </c>
    </row>
    <row r="88" spans="1:8" s="2" customFormat="1" ht="13.5">
      <c r="A88" s="9" t="s">
        <v>175</v>
      </c>
      <c r="B88" s="8" t="s">
        <v>116</v>
      </c>
      <c r="C88" s="8" t="s">
        <v>129</v>
      </c>
      <c r="D88" s="8"/>
      <c r="E88" s="8"/>
      <c r="F88" s="8"/>
      <c r="G88" s="5">
        <f t="shared" ref="G88:H92" si="25">G89</f>
        <v>100000</v>
      </c>
      <c r="H88" s="5">
        <f t="shared" si="25"/>
        <v>100000</v>
      </c>
    </row>
    <row r="89" spans="1:8" s="2" customFormat="1" ht="13.5">
      <c r="A89" s="23" t="s">
        <v>29</v>
      </c>
      <c r="B89" s="8" t="s">
        <v>116</v>
      </c>
      <c r="C89" s="8" t="s">
        <v>129</v>
      </c>
      <c r="D89" s="8" t="s">
        <v>129</v>
      </c>
      <c r="E89" s="8"/>
      <c r="F89" s="8"/>
      <c r="G89" s="5">
        <f t="shared" si="25"/>
        <v>100000</v>
      </c>
      <c r="H89" s="5">
        <f t="shared" si="25"/>
        <v>100000</v>
      </c>
    </row>
    <row r="90" spans="1:8" s="2" customFormat="1" ht="13.5">
      <c r="A90" s="16" t="s">
        <v>211</v>
      </c>
      <c r="B90" s="8" t="s">
        <v>116</v>
      </c>
      <c r="C90" s="8" t="s">
        <v>129</v>
      </c>
      <c r="D90" s="8" t="s">
        <v>129</v>
      </c>
      <c r="E90" s="8" t="s">
        <v>27</v>
      </c>
      <c r="F90" s="8"/>
      <c r="G90" s="5">
        <f t="shared" si="25"/>
        <v>100000</v>
      </c>
      <c r="H90" s="5">
        <f t="shared" si="25"/>
        <v>100000</v>
      </c>
    </row>
    <row r="91" spans="1:8" s="2" customFormat="1" ht="25.5">
      <c r="A91" s="13" t="s">
        <v>200</v>
      </c>
      <c r="B91" s="8" t="s">
        <v>116</v>
      </c>
      <c r="C91" s="8" t="s">
        <v>129</v>
      </c>
      <c r="D91" s="8" t="s">
        <v>129</v>
      </c>
      <c r="E91" s="8" t="s">
        <v>28</v>
      </c>
      <c r="F91" s="8"/>
      <c r="G91" s="5">
        <f t="shared" ref="G91:H91" si="26">G92</f>
        <v>100000</v>
      </c>
      <c r="H91" s="5">
        <f t="shared" si="26"/>
        <v>100000</v>
      </c>
    </row>
    <row r="92" spans="1:8" s="2" customFormat="1" ht="13.5">
      <c r="A92" s="12" t="s">
        <v>250</v>
      </c>
      <c r="B92" s="8" t="s">
        <v>116</v>
      </c>
      <c r="C92" s="8" t="s">
        <v>129</v>
      </c>
      <c r="D92" s="8" t="s">
        <v>129</v>
      </c>
      <c r="E92" s="8" t="s">
        <v>323</v>
      </c>
      <c r="F92" s="8"/>
      <c r="G92" s="5">
        <f t="shared" si="25"/>
        <v>100000</v>
      </c>
      <c r="H92" s="5">
        <f t="shared" si="25"/>
        <v>100000</v>
      </c>
    </row>
    <row r="93" spans="1:8" s="2" customFormat="1" ht="13.5">
      <c r="A93" s="23" t="s">
        <v>0</v>
      </c>
      <c r="B93" s="8" t="s">
        <v>116</v>
      </c>
      <c r="C93" s="8" t="s">
        <v>129</v>
      </c>
      <c r="D93" s="8" t="s">
        <v>129</v>
      </c>
      <c r="E93" s="8" t="s">
        <v>323</v>
      </c>
      <c r="F93" s="8" t="s">
        <v>198</v>
      </c>
      <c r="G93" s="5">
        <v>100000</v>
      </c>
      <c r="H93" s="5">
        <v>100000</v>
      </c>
    </row>
    <row r="94" spans="1:8" s="2" customFormat="1" ht="13.5">
      <c r="A94" s="12" t="s">
        <v>73</v>
      </c>
      <c r="B94" s="8" t="s">
        <v>116</v>
      </c>
      <c r="C94" s="8" t="s">
        <v>164</v>
      </c>
      <c r="D94" s="8"/>
      <c r="E94" s="8"/>
      <c r="F94" s="8"/>
      <c r="G94" s="5">
        <f t="shared" ref="G94:H97" si="27">G95</f>
        <v>200000</v>
      </c>
      <c r="H94" s="5">
        <f t="shared" si="27"/>
        <v>200000</v>
      </c>
    </row>
    <row r="95" spans="1:8" s="2" customFormat="1" ht="13.5">
      <c r="A95" s="12" t="s">
        <v>74</v>
      </c>
      <c r="B95" s="8" t="s">
        <v>116</v>
      </c>
      <c r="C95" s="8" t="s">
        <v>164</v>
      </c>
      <c r="D95" s="8" t="s">
        <v>124</v>
      </c>
      <c r="E95" s="8"/>
      <c r="F95" s="8"/>
      <c r="G95" s="5">
        <f t="shared" si="27"/>
        <v>200000</v>
      </c>
      <c r="H95" s="5">
        <f t="shared" si="27"/>
        <v>200000</v>
      </c>
    </row>
    <row r="96" spans="1:8" s="2" customFormat="1" ht="25.5">
      <c r="A96" s="12" t="s">
        <v>212</v>
      </c>
      <c r="B96" s="8" t="s">
        <v>116</v>
      </c>
      <c r="C96" s="8" t="s">
        <v>164</v>
      </c>
      <c r="D96" s="8" t="s">
        <v>124</v>
      </c>
      <c r="E96" s="8" t="s">
        <v>71</v>
      </c>
      <c r="F96" s="8"/>
      <c r="G96" s="5">
        <f t="shared" ref="G96:H96" si="28">G97</f>
        <v>200000</v>
      </c>
      <c r="H96" s="5">
        <f t="shared" si="28"/>
        <v>200000</v>
      </c>
    </row>
    <row r="97" spans="1:8" s="2" customFormat="1" ht="25.5">
      <c r="A97" s="12" t="s">
        <v>75</v>
      </c>
      <c r="B97" s="8" t="s">
        <v>116</v>
      </c>
      <c r="C97" s="8" t="s">
        <v>72</v>
      </c>
      <c r="D97" s="8" t="s">
        <v>124</v>
      </c>
      <c r="E97" s="8" t="s">
        <v>324</v>
      </c>
      <c r="F97" s="8"/>
      <c r="G97" s="5">
        <f t="shared" si="27"/>
        <v>200000</v>
      </c>
      <c r="H97" s="5">
        <f t="shared" si="27"/>
        <v>200000</v>
      </c>
    </row>
    <row r="98" spans="1:8" s="2" customFormat="1" ht="13.5">
      <c r="A98" s="12" t="s">
        <v>1</v>
      </c>
      <c r="B98" s="8" t="s">
        <v>116</v>
      </c>
      <c r="C98" s="8" t="s">
        <v>72</v>
      </c>
      <c r="D98" s="8" t="s">
        <v>124</v>
      </c>
      <c r="E98" s="8" t="s">
        <v>324</v>
      </c>
      <c r="F98" s="8" t="s">
        <v>2</v>
      </c>
      <c r="G98" s="5">
        <v>200000</v>
      </c>
      <c r="H98" s="5">
        <v>200000</v>
      </c>
    </row>
    <row r="99" spans="1:8" s="2" customFormat="1">
      <c r="A99" s="24" t="s">
        <v>178</v>
      </c>
      <c r="B99" s="6" t="s">
        <v>135</v>
      </c>
      <c r="C99" s="6"/>
      <c r="D99" s="6"/>
      <c r="E99" s="6"/>
      <c r="F99" s="6"/>
      <c r="G99" s="7">
        <f t="shared" ref="G99:H100" si="29">G100</f>
        <v>2690000</v>
      </c>
      <c r="H99" s="7">
        <f t="shared" si="29"/>
        <v>2690000</v>
      </c>
    </row>
    <row r="100" spans="1:8" s="2" customFormat="1" ht="13.5">
      <c r="A100" s="8" t="s">
        <v>112</v>
      </c>
      <c r="B100" s="8" t="s">
        <v>135</v>
      </c>
      <c r="C100" s="8" t="s">
        <v>113</v>
      </c>
      <c r="D100" s="8"/>
      <c r="E100" s="8"/>
      <c r="F100" s="8"/>
      <c r="G100" s="5">
        <f t="shared" si="29"/>
        <v>2690000</v>
      </c>
      <c r="H100" s="5">
        <f t="shared" si="29"/>
        <v>2690000</v>
      </c>
    </row>
    <row r="101" spans="1:8" s="2" customFormat="1" ht="25.5">
      <c r="A101" s="23" t="s">
        <v>137</v>
      </c>
      <c r="B101" s="8" t="s">
        <v>135</v>
      </c>
      <c r="C101" s="8" t="s">
        <v>113</v>
      </c>
      <c r="D101" s="8" t="s">
        <v>128</v>
      </c>
      <c r="E101" s="8"/>
      <c r="F101" s="8"/>
      <c r="G101" s="5">
        <f>G107+G102</f>
        <v>2690000</v>
      </c>
      <c r="H101" s="5">
        <f>H107+H102</f>
        <v>2690000</v>
      </c>
    </row>
    <row r="102" spans="1:8" s="2" customFormat="1" ht="13.5">
      <c r="A102" s="16" t="s">
        <v>265</v>
      </c>
      <c r="B102" s="8" t="s">
        <v>135</v>
      </c>
      <c r="C102" s="8" t="s">
        <v>113</v>
      </c>
      <c r="D102" s="8" t="s">
        <v>128</v>
      </c>
      <c r="E102" s="8" t="s">
        <v>264</v>
      </c>
      <c r="F102" s="8"/>
      <c r="G102" s="5">
        <f t="shared" ref="G102:H102" si="30">G103+G105</f>
        <v>25000</v>
      </c>
      <c r="H102" s="5">
        <f t="shared" si="30"/>
        <v>25000</v>
      </c>
    </row>
    <row r="103" spans="1:8" s="2" customFormat="1" ht="13.5">
      <c r="A103" s="16" t="s">
        <v>266</v>
      </c>
      <c r="B103" s="8" t="s">
        <v>135</v>
      </c>
      <c r="C103" s="8" t="s">
        <v>113</v>
      </c>
      <c r="D103" s="8" t="s">
        <v>128</v>
      </c>
      <c r="E103" s="8" t="s">
        <v>306</v>
      </c>
      <c r="F103" s="8"/>
      <c r="G103" s="5">
        <f t="shared" ref="G103" si="31">G104</f>
        <v>10000</v>
      </c>
      <c r="H103" s="5">
        <f t="shared" ref="H103" si="32">H104</f>
        <v>10000</v>
      </c>
    </row>
    <row r="104" spans="1:8" s="2" customFormat="1" ht="13.5">
      <c r="A104" s="16" t="s">
        <v>195</v>
      </c>
      <c r="B104" s="8" t="s">
        <v>135</v>
      </c>
      <c r="C104" s="8" t="s">
        <v>113</v>
      </c>
      <c r="D104" s="8" t="s">
        <v>128</v>
      </c>
      <c r="E104" s="8" t="s">
        <v>306</v>
      </c>
      <c r="F104" s="8" t="s">
        <v>193</v>
      </c>
      <c r="G104" s="5">
        <v>10000</v>
      </c>
      <c r="H104" s="5">
        <v>10000</v>
      </c>
    </row>
    <row r="105" spans="1:8" s="2" customFormat="1" ht="13.5">
      <c r="A105" s="16" t="s">
        <v>279</v>
      </c>
      <c r="B105" s="8" t="s">
        <v>135</v>
      </c>
      <c r="C105" s="8" t="s">
        <v>113</v>
      </c>
      <c r="D105" s="8" t="s">
        <v>128</v>
      </c>
      <c r="E105" s="8" t="s">
        <v>307</v>
      </c>
      <c r="F105" s="8"/>
      <c r="G105" s="5">
        <f t="shared" ref="G105" si="33">G106</f>
        <v>15000</v>
      </c>
      <c r="H105" s="5">
        <f t="shared" ref="H105" si="34">H106</f>
        <v>15000</v>
      </c>
    </row>
    <row r="106" spans="1:8" s="2" customFormat="1" ht="13.5">
      <c r="A106" s="16" t="s">
        <v>195</v>
      </c>
      <c r="B106" s="8" t="s">
        <v>135</v>
      </c>
      <c r="C106" s="8" t="s">
        <v>113</v>
      </c>
      <c r="D106" s="8" t="s">
        <v>128</v>
      </c>
      <c r="E106" s="8" t="s">
        <v>307</v>
      </c>
      <c r="F106" s="8" t="s">
        <v>193</v>
      </c>
      <c r="G106" s="5">
        <v>15000</v>
      </c>
      <c r="H106" s="5">
        <v>15000</v>
      </c>
    </row>
    <row r="107" spans="1:8" s="2" customFormat="1" ht="13.5">
      <c r="A107" s="16" t="s">
        <v>6</v>
      </c>
      <c r="B107" s="8" t="s">
        <v>135</v>
      </c>
      <c r="C107" s="8" t="s">
        <v>113</v>
      </c>
      <c r="D107" s="8" t="s">
        <v>128</v>
      </c>
      <c r="E107" s="8" t="s">
        <v>7</v>
      </c>
      <c r="F107" s="8"/>
      <c r="G107" s="5">
        <f t="shared" ref="G107:H107" si="35">G108+G112</f>
        <v>2665000</v>
      </c>
      <c r="H107" s="5">
        <f t="shared" si="35"/>
        <v>2665000</v>
      </c>
    </row>
    <row r="108" spans="1:8" s="2" customFormat="1" ht="25.5">
      <c r="A108" s="16" t="s">
        <v>125</v>
      </c>
      <c r="B108" s="8" t="s">
        <v>135</v>
      </c>
      <c r="C108" s="8" t="s">
        <v>113</v>
      </c>
      <c r="D108" s="8" t="s">
        <v>128</v>
      </c>
      <c r="E108" s="8" t="s">
        <v>308</v>
      </c>
      <c r="F108" s="8"/>
      <c r="G108" s="5">
        <f>G109+G110+G111</f>
        <v>1654801</v>
      </c>
      <c r="H108" s="5">
        <f>H109+H110+H111</f>
        <v>1654801</v>
      </c>
    </row>
    <row r="109" spans="1:8" s="2" customFormat="1" ht="38.25">
      <c r="A109" s="16" t="s">
        <v>194</v>
      </c>
      <c r="B109" s="8" t="s">
        <v>135</v>
      </c>
      <c r="C109" s="8" t="s">
        <v>113</v>
      </c>
      <c r="D109" s="8" t="s">
        <v>128</v>
      </c>
      <c r="E109" s="8" t="s">
        <v>308</v>
      </c>
      <c r="F109" s="8" t="s">
        <v>192</v>
      </c>
      <c r="G109" s="5">
        <v>1532821</v>
      </c>
      <c r="H109" s="5">
        <v>1532821</v>
      </c>
    </row>
    <row r="110" spans="1:8" s="2" customFormat="1" ht="13.5">
      <c r="A110" s="16" t="s">
        <v>195</v>
      </c>
      <c r="B110" s="8" t="s">
        <v>135</v>
      </c>
      <c r="C110" s="8" t="s">
        <v>113</v>
      </c>
      <c r="D110" s="8" t="s">
        <v>128</v>
      </c>
      <c r="E110" s="8" t="s">
        <v>308</v>
      </c>
      <c r="F110" s="8" t="s">
        <v>193</v>
      </c>
      <c r="G110" s="5">
        <v>111980</v>
      </c>
      <c r="H110" s="5">
        <v>111980</v>
      </c>
    </row>
    <row r="111" spans="1:8" s="2" customFormat="1" ht="13.5">
      <c r="A111" s="16" t="s">
        <v>197</v>
      </c>
      <c r="B111" s="8" t="s">
        <v>135</v>
      </c>
      <c r="C111" s="8" t="s">
        <v>113</v>
      </c>
      <c r="D111" s="8" t="s">
        <v>128</v>
      </c>
      <c r="E111" s="8" t="s">
        <v>308</v>
      </c>
      <c r="F111" s="8" t="s">
        <v>196</v>
      </c>
      <c r="G111" s="5">
        <v>10000</v>
      </c>
      <c r="H111" s="5">
        <v>10000</v>
      </c>
    </row>
    <row r="112" spans="1:8" s="2" customFormat="1" ht="13.5">
      <c r="A112" s="23" t="s">
        <v>138</v>
      </c>
      <c r="B112" s="8" t="s">
        <v>136</v>
      </c>
      <c r="C112" s="8" t="s">
        <v>113</v>
      </c>
      <c r="D112" s="8" t="s">
        <v>128</v>
      </c>
      <c r="E112" s="8" t="s">
        <v>325</v>
      </c>
      <c r="F112" s="8"/>
      <c r="G112" s="5">
        <f>G113</f>
        <v>1010199</v>
      </c>
      <c r="H112" s="5">
        <f>H113</f>
        <v>1010199</v>
      </c>
    </row>
    <row r="113" spans="1:8" s="2" customFormat="1" ht="35.25" customHeight="1">
      <c r="A113" s="16" t="s">
        <v>194</v>
      </c>
      <c r="B113" s="8" t="s">
        <v>135</v>
      </c>
      <c r="C113" s="8" t="s">
        <v>113</v>
      </c>
      <c r="D113" s="8" t="s">
        <v>128</v>
      </c>
      <c r="E113" s="8" t="s">
        <v>325</v>
      </c>
      <c r="F113" s="8" t="s">
        <v>192</v>
      </c>
      <c r="G113" s="5">
        <v>1010199</v>
      </c>
      <c r="H113" s="5">
        <v>1010199</v>
      </c>
    </row>
    <row r="114" spans="1:8" s="2" customFormat="1" ht="25.5">
      <c r="A114" s="24" t="s">
        <v>185</v>
      </c>
      <c r="B114" s="6" t="s">
        <v>139</v>
      </c>
      <c r="C114" s="6"/>
      <c r="D114" s="6"/>
      <c r="E114" s="6"/>
      <c r="F114" s="6"/>
      <c r="G114" s="7">
        <f>G143+G120+G192+G115</f>
        <v>438603500</v>
      </c>
      <c r="H114" s="7">
        <f>H143+H120+H192+H115</f>
        <v>133258300</v>
      </c>
    </row>
    <row r="115" spans="1:8" s="2" customFormat="1" ht="13.5">
      <c r="A115" s="16" t="s">
        <v>133</v>
      </c>
      <c r="B115" s="8" t="s">
        <v>139</v>
      </c>
      <c r="C115" s="8" t="s">
        <v>123</v>
      </c>
      <c r="D115" s="8"/>
      <c r="E115" s="8"/>
      <c r="F115" s="5"/>
      <c r="G115" s="5">
        <f t="shared" ref="G115:H115" si="36">G116</f>
        <v>100000</v>
      </c>
      <c r="H115" s="5">
        <f t="shared" si="36"/>
        <v>100000</v>
      </c>
    </row>
    <row r="116" spans="1:8" s="2" customFormat="1" ht="13.5">
      <c r="A116" s="16" t="s">
        <v>64</v>
      </c>
      <c r="B116" s="8" t="s">
        <v>139</v>
      </c>
      <c r="C116" s="8" t="s">
        <v>123</v>
      </c>
      <c r="D116" s="8" t="s">
        <v>65</v>
      </c>
      <c r="E116" s="8"/>
      <c r="F116" s="5"/>
      <c r="G116" s="5">
        <f t="shared" ref="G116:H116" si="37">G117</f>
        <v>100000</v>
      </c>
      <c r="H116" s="5">
        <f t="shared" si="37"/>
        <v>100000</v>
      </c>
    </row>
    <row r="117" spans="1:8" s="2" customFormat="1" ht="21.75" customHeight="1">
      <c r="A117" s="22" t="s">
        <v>209</v>
      </c>
      <c r="B117" s="8" t="s">
        <v>139</v>
      </c>
      <c r="C117" s="8" t="s">
        <v>123</v>
      </c>
      <c r="D117" s="8" t="s">
        <v>65</v>
      </c>
      <c r="E117" s="8" t="s">
        <v>39</v>
      </c>
      <c r="F117" s="5"/>
      <c r="G117" s="5">
        <f t="shared" ref="G117:H117" si="38">G118</f>
        <v>100000</v>
      </c>
      <c r="H117" s="5">
        <f t="shared" si="38"/>
        <v>100000</v>
      </c>
    </row>
    <row r="118" spans="1:8" s="2" customFormat="1" ht="13.5">
      <c r="A118" s="16" t="s">
        <v>40</v>
      </c>
      <c r="B118" s="8" t="s">
        <v>139</v>
      </c>
      <c r="C118" s="8" t="s">
        <v>123</v>
      </c>
      <c r="D118" s="8" t="s">
        <v>65</v>
      </c>
      <c r="E118" s="8" t="s">
        <v>319</v>
      </c>
      <c r="F118" s="5"/>
      <c r="G118" s="5">
        <f t="shared" ref="G118:H118" si="39">G119</f>
        <v>100000</v>
      </c>
      <c r="H118" s="5">
        <f t="shared" si="39"/>
        <v>100000</v>
      </c>
    </row>
    <row r="119" spans="1:8" s="2" customFormat="1" ht="13.5">
      <c r="A119" s="16" t="s">
        <v>195</v>
      </c>
      <c r="B119" s="8" t="s">
        <v>139</v>
      </c>
      <c r="C119" s="8" t="s">
        <v>123</v>
      </c>
      <c r="D119" s="8" t="s">
        <v>65</v>
      </c>
      <c r="E119" s="8" t="s">
        <v>319</v>
      </c>
      <c r="F119" s="8">
        <v>200</v>
      </c>
      <c r="G119" s="5">
        <v>100000</v>
      </c>
      <c r="H119" s="5">
        <v>100000</v>
      </c>
    </row>
    <row r="120" spans="1:8" s="2" customFormat="1" ht="13.5">
      <c r="A120" s="14" t="s">
        <v>166</v>
      </c>
      <c r="B120" s="8" t="s">
        <v>139</v>
      </c>
      <c r="C120" s="8" t="s">
        <v>126</v>
      </c>
      <c r="D120" s="8"/>
      <c r="E120" s="8"/>
      <c r="F120" s="8"/>
      <c r="G120" s="5">
        <f>G125+G121</f>
        <v>34227361</v>
      </c>
      <c r="H120" s="5">
        <f>H125+H121</f>
        <v>36285361</v>
      </c>
    </row>
    <row r="121" spans="1:8" s="2" customFormat="1" ht="13.5">
      <c r="A121" s="23" t="s">
        <v>180</v>
      </c>
      <c r="B121" s="8" t="s">
        <v>139</v>
      </c>
      <c r="C121" s="8" t="s">
        <v>126</v>
      </c>
      <c r="D121" s="8" t="s">
        <v>141</v>
      </c>
      <c r="E121" s="8"/>
      <c r="F121" s="8"/>
      <c r="G121" s="5">
        <f>G122</f>
        <v>654200</v>
      </c>
      <c r="H121" s="5">
        <f>H122</f>
        <v>654200</v>
      </c>
    </row>
    <row r="122" spans="1:8" s="2" customFormat="1" ht="13.5">
      <c r="A122" s="23" t="s">
        <v>233</v>
      </c>
      <c r="B122" s="8" t="s">
        <v>139</v>
      </c>
      <c r="C122" s="8" t="s">
        <v>126</v>
      </c>
      <c r="D122" s="8" t="s">
        <v>141</v>
      </c>
      <c r="E122" s="8" t="s">
        <v>36</v>
      </c>
      <c r="F122" s="8"/>
      <c r="G122" s="5">
        <f t="shared" ref="G122:H122" si="40">G123</f>
        <v>654200</v>
      </c>
      <c r="H122" s="5">
        <f t="shared" si="40"/>
        <v>654200</v>
      </c>
    </row>
    <row r="123" spans="1:8" s="2" customFormat="1" ht="25.5">
      <c r="A123" s="16" t="s">
        <v>288</v>
      </c>
      <c r="B123" s="8" t="s">
        <v>139</v>
      </c>
      <c r="C123" s="8" t="s">
        <v>126</v>
      </c>
      <c r="D123" s="8" t="s">
        <v>141</v>
      </c>
      <c r="E123" s="8" t="s">
        <v>360</v>
      </c>
      <c r="F123" s="8"/>
      <c r="G123" s="5">
        <f>G124</f>
        <v>654200</v>
      </c>
      <c r="H123" s="5">
        <f>H124</f>
        <v>654200</v>
      </c>
    </row>
    <row r="124" spans="1:8" s="2" customFormat="1" ht="13.5">
      <c r="A124" s="16" t="s">
        <v>195</v>
      </c>
      <c r="B124" s="8" t="s">
        <v>139</v>
      </c>
      <c r="C124" s="8" t="s">
        <v>126</v>
      </c>
      <c r="D124" s="8" t="s">
        <v>141</v>
      </c>
      <c r="E124" s="8" t="s">
        <v>360</v>
      </c>
      <c r="F124" s="8" t="s">
        <v>193</v>
      </c>
      <c r="G124" s="5">
        <v>654200</v>
      </c>
      <c r="H124" s="5">
        <v>654200</v>
      </c>
    </row>
    <row r="125" spans="1:8" s="2" customFormat="1" ht="13.5">
      <c r="A125" s="23" t="s">
        <v>187</v>
      </c>
      <c r="B125" s="8" t="s">
        <v>139</v>
      </c>
      <c r="C125" s="8" t="s">
        <v>126</v>
      </c>
      <c r="D125" s="8" t="s">
        <v>129</v>
      </c>
      <c r="E125" s="8"/>
      <c r="F125" s="8"/>
      <c r="G125" s="5">
        <f t="shared" ref="G125:H125" si="41">G126</f>
        <v>33573161</v>
      </c>
      <c r="H125" s="5">
        <f t="shared" si="41"/>
        <v>35631161</v>
      </c>
    </row>
    <row r="126" spans="1:8" s="2" customFormat="1" ht="25.5">
      <c r="A126" s="23" t="s">
        <v>237</v>
      </c>
      <c r="B126" s="8" t="s">
        <v>139</v>
      </c>
      <c r="C126" s="8" t="s">
        <v>126</v>
      </c>
      <c r="D126" s="8" t="s">
        <v>129</v>
      </c>
      <c r="E126" s="8" t="s">
        <v>33</v>
      </c>
      <c r="F126" s="8"/>
      <c r="G126" s="5">
        <f t="shared" ref="G126:H126" si="42">G127+G129+G131+G133+G135+G137+G139+G141</f>
        <v>33573161</v>
      </c>
      <c r="H126" s="5">
        <f t="shared" si="42"/>
        <v>35631161</v>
      </c>
    </row>
    <row r="127" spans="1:8" s="2" customFormat="1" ht="13.5">
      <c r="A127" s="23" t="s">
        <v>232</v>
      </c>
      <c r="B127" s="8" t="s">
        <v>139</v>
      </c>
      <c r="C127" s="8" t="s">
        <v>126</v>
      </c>
      <c r="D127" s="8" t="s">
        <v>129</v>
      </c>
      <c r="E127" s="8" t="s">
        <v>361</v>
      </c>
      <c r="F127" s="8"/>
      <c r="G127" s="5">
        <f>G128</f>
        <v>21133100</v>
      </c>
      <c r="H127" s="5">
        <f>H128</f>
        <v>21133100</v>
      </c>
    </row>
    <row r="128" spans="1:8" s="2" customFormat="1" ht="13.5">
      <c r="A128" s="16" t="s">
        <v>195</v>
      </c>
      <c r="B128" s="8" t="s">
        <v>139</v>
      </c>
      <c r="C128" s="8" t="s">
        <v>126</v>
      </c>
      <c r="D128" s="8" t="s">
        <v>129</v>
      </c>
      <c r="E128" s="8" t="s">
        <v>361</v>
      </c>
      <c r="F128" s="8" t="s">
        <v>193</v>
      </c>
      <c r="G128" s="5">
        <f>21133100</f>
        <v>21133100</v>
      </c>
      <c r="H128" s="5">
        <f>21133100</f>
        <v>21133100</v>
      </c>
    </row>
    <row r="129" spans="1:8" s="2" customFormat="1" ht="13.5">
      <c r="A129" s="30" t="s">
        <v>275</v>
      </c>
      <c r="B129" s="8" t="s">
        <v>139</v>
      </c>
      <c r="C129" s="8" t="s">
        <v>126</v>
      </c>
      <c r="D129" s="8" t="s">
        <v>129</v>
      </c>
      <c r="E129" s="8" t="s">
        <v>362</v>
      </c>
      <c r="F129" s="8"/>
      <c r="G129" s="5">
        <f>G130</f>
        <v>9008061</v>
      </c>
      <c r="H129" s="5">
        <f>H130</f>
        <v>11066061</v>
      </c>
    </row>
    <row r="130" spans="1:8" s="2" customFormat="1" ht="13.5">
      <c r="A130" s="16" t="s">
        <v>195</v>
      </c>
      <c r="B130" s="8" t="s">
        <v>139</v>
      </c>
      <c r="C130" s="8" t="s">
        <v>126</v>
      </c>
      <c r="D130" s="8" t="s">
        <v>129</v>
      </c>
      <c r="E130" s="8" t="s">
        <v>362</v>
      </c>
      <c r="F130" s="8" t="s">
        <v>193</v>
      </c>
      <c r="G130" s="5">
        <v>9008061</v>
      </c>
      <c r="H130" s="5">
        <v>11066061</v>
      </c>
    </row>
    <row r="131" spans="1:8" s="2" customFormat="1" ht="13.5">
      <c r="A131" s="30" t="s">
        <v>45</v>
      </c>
      <c r="B131" s="8" t="s">
        <v>139</v>
      </c>
      <c r="C131" s="8" t="s">
        <v>126</v>
      </c>
      <c r="D131" s="8" t="s">
        <v>129</v>
      </c>
      <c r="E131" s="8" t="s">
        <v>363</v>
      </c>
      <c r="F131" s="8"/>
      <c r="G131" s="5">
        <f>G132</f>
        <v>320000</v>
      </c>
      <c r="H131" s="5">
        <f>H132</f>
        <v>320000</v>
      </c>
    </row>
    <row r="132" spans="1:8" s="2" customFormat="1" ht="13.5">
      <c r="A132" s="16" t="s">
        <v>195</v>
      </c>
      <c r="B132" s="8" t="s">
        <v>139</v>
      </c>
      <c r="C132" s="8" t="s">
        <v>126</v>
      </c>
      <c r="D132" s="8" t="s">
        <v>129</v>
      </c>
      <c r="E132" s="8" t="s">
        <v>363</v>
      </c>
      <c r="F132" s="8" t="s">
        <v>193</v>
      </c>
      <c r="G132" s="5">
        <v>320000</v>
      </c>
      <c r="H132" s="5">
        <v>320000</v>
      </c>
    </row>
    <row r="133" spans="1:8" s="2" customFormat="1" ht="13.5">
      <c r="A133" s="30" t="s">
        <v>46</v>
      </c>
      <c r="B133" s="8" t="s">
        <v>139</v>
      </c>
      <c r="C133" s="8" t="s">
        <v>126</v>
      </c>
      <c r="D133" s="8" t="s">
        <v>129</v>
      </c>
      <c r="E133" s="8" t="s">
        <v>364</v>
      </c>
      <c r="F133" s="8"/>
      <c r="G133" s="5">
        <f>G134</f>
        <v>750000</v>
      </c>
      <c r="H133" s="5">
        <f>H134</f>
        <v>750000</v>
      </c>
    </row>
    <row r="134" spans="1:8" s="2" customFormat="1" ht="13.5">
      <c r="A134" s="16" t="s">
        <v>195</v>
      </c>
      <c r="B134" s="8" t="s">
        <v>139</v>
      </c>
      <c r="C134" s="8" t="s">
        <v>126</v>
      </c>
      <c r="D134" s="8" t="s">
        <v>129</v>
      </c>
      <c r="E134" s="8" t="s">
        <v>364</v>
      </c>
      <c r="F134" s="8" t="s">
        <v>193</v>
      </c>
      <c r="G134" s="5">
        <v>750000</v>
      </c>
      <c r="H134" s="5">
        <v>750000</v>
      </c>
    </row>
    <row r="135" spans="1:8" s="2" customFormat="1" ht="13.5">
      <c r="A135" s="30" t="s">
        <v>204</v>
      </c>
      <c r="B135" s="8" t="s">
        <v>139</v>
      </c>
      <c r="C135" s="8" t="s">
        <v>126</v>
      </c>
      <c r="D135" s="8" t="s">
        <v>129</v>
      </c>
      <c r="E135" s="8" t="s">
        <v>365</v>
      </c>
      <c r="F135" s="8"/>
      <c r="G135" s="5">
        <f>G136</f>
        <v>200000</v>
      </c>
      <c r="H135" s="5">
        <f>H136</f>
        <v>200000</v>
      </c>
    </row>
    <row r="136" spans="1:8" s="2" customFormat="1" ht="13.5">
      <c r="A136" s="16" t="s">
        <v>195</v>
      </c>
      <c r="B136" s="8" t="s">
        <v>139</v>
      </c>
      <c r="C136" s="8" t="s">
        <v>126</v>
      </c>
      <c r="D136" s="8" t="s">
        <v>129</v>
      </c>
      <c r="E136" s="8" t="s">
        <v>365</v>
      </c>
      <c r="F136" s="8" t="s">
        <v>193</v>
      </c>
      <c r="G136" s="5">
        <v>200000</v>
      </c>
      <c r="H136" s="5">
        <v>200000</v>
      </c>
    </row>
    <row r="137" spans="1:8" s="2" customFormat="1" ht="13.5">
      <c r="A137" s="30" t="s">
        <v>243</v>
      </c>
      <c r="B137" s="8" t="s">
        <v>139</v>
      </c>
      <c r="C137" s="8" t="s">
        <v>126</v>
      </c>
      <c r="D137" s="8" t="s">
        <v>129</v>
      </c>
      <c r="E137" s="8" t="s">
        <v>366</v>
      </c>
      <c r="F137" s="8"/>
      <c r="G137" s="5">
        <f>G138</f>
        <v>1600000</v>
      </c>
      <c r="H137" s="5">
        <f>H138</f>
        <v>1600000</v>
      </c>
    </row>
    <row r="138" spans="1:8" s="2" customFormat="1" ht="13.5">
      <c r="A138" s="16" t="s">
        <v>195</v>
      </c>
      <c r="B138" s="8" t="s">
        <v>139</v>
      </c>
      <c r="C138" s="8" t="s">
        <v>126</v>
      </c>
      <c r="D138" s="8" t="s">
        <v>129</v>
      </c>
      <c r="E138" s="8" t="s">
        <v>366</v>
      </c>
      <c r="F138" s="8" t="s">
        <v>193</v>
      </c>
      <c r="G138" s="5">
        <v>1600000</v>
      </c>
      <c r="H138" s="5">
        <v>1600000</v>
      </c>
    </row>
    <row r="139" spans="1:8" s="2" customFormat="1" ht="13.5">
      <c r="A139" s="16" t="s">
        <v>261</v>
      </c>
      <c r="B139" s="8" t="s">
        <v>139</v>
      </c>
      <c r="C139" s="8" t="s">
        <v>126</v>
      </c>
      <c r="D139" s="8" t="s">
        <v>129</v>
      </c>
      <c r="E139" s="8" t="s">
        <v>367</v>
      </c>
      <c r="F139" s="8"/>
      <c r="G139" s="5">
        <f>G140</f>
        <v>462000</v>
      </c>
      <c r="H139" s="5">
        <f>H140</f>
        <v>462000</v>
      </c>
    </row>
    <row r="140" spans="1:8" s="2" customFormat="1" ht="13.5">
      <c r="A140" s="16" t="s">
        <v>195</v>
      </c>
      <c r="B140" s="8" t="s">
        <v>139</v>
      </c>
      <c r="C140" s="8" t="s">
        <v>126</v>
      </c>
      <c r="D140" s="8" t="s">
        <v>129</v>
      </c>
      <c r="E140" s="8" t="s">
        <v>367</v>
      </c>
      <c r="F140" s="8" t="s">
        <v>193</v>
      </c>
      <c r="G140" s="5">
        <v>462000</v>
      </c>
      <c r="H140" s="5">
        <v>462000</v>
      </c>
    </row>
    <row r="141" spans="1:8" s="2" customFormat="1" ht="13.5">
      <c r="A141" s="16" t="s">
        <v>244</v>
      </c>
      <c r="B141" s="8" t="s">
        <v>139</v>
      </c>
      <c r="C141" s="8" t="s">
        <v>126</v>
      </c>
      <c r="D141" s="8" t="s">
        <v>129</v>
      </c>
      <c r="E141" s="8" t="s">
        <v>368</v>
      </c>
      <c r="F141" s="8"/>
      <c r="G141" s="5">
        <f>G142</f>
        <v>100000</v>
      </c>
      <c r="H141" s="5">
        <f>H142</f>
        <v>100000</v>
      </c>
    </row>
    <row r="142" spans="1:8" s="2" customFormat="1" ht="13.5">
      <c r="A142" s="16" t="s">
        <v>195</v>
      </c>
      <c r="B142" s="8" t="s">
        <v>139</v>
      </c>
      <c r="C142" s="8" t="s">
        <v>126</v>
      </c>
      <c r="D142" s="8" t="s">
        <v>129</v>
      </c>
      <c r="E142" s="8" t="s">
        <v>368</v>
      </c>
      <c r="F142" s="8" t="s">
        <v>193</v>
      </c>
      <c r="G142" s="5">
        <v>100000</v>
      </c>
      <c r="H142" s="5">
        <v>100000</v>
      </c>
    </row>
    <row r="143" spans="1:8" s="2" customFormat="1" ht="13.5">
      <c r="A143" s="8" t="s">
        <v>140</v>
      </c>
      <c r="B143" s="8" t="s">
        <v>139</v>
      </c>
      <c r="C143" s="8" t="s">
        <v>141</v>
      </c>
      <c r="D143" s="8"/>
      <c r="E143" s="8"/>
      <c r="F143" s="8"/>
      <c r="G143" s="5">
        <f>G150+G173+G144</f>
        <v>98157739</v>
      </c>
      <c r="H143" s="5">
        <f>H150+H173+H144</f>
        <v>96872939</v>
      </c>
    </row>
    <row r="144" spans="1:8" s="2" customFormat="1" ht="13.5">
      <c r="A144" s="8" t="s">
        <v>188</v>
      </c>
      <c r="B144" s="8" t="s">
        <v>139</v>
      </c>
      <c r="C144" s="8" t="s">
        <v>141</v>
      </c>
      <c r="D144" s="8" t="s">
        <v>124</v>
      </c>
      <c r="E144" s="8"/>
      <c r="F144" s="8"/>
      <c r="G144" s="5">
        <f>G145</f>
        <v>23935800</v>
      </c>
      <c r="H144" s="5">
        <f>H145</f>
        <v>23935800</v>
      </c>
    </row>
    <row r="145" spans="1:8" s="2" customFormat="1" ht="13.5">
      <c r="A145" s="8" t="s">
        <v>239</v>
      </c>
      <c r="B145" s="8" t="s">
        <v>139</v>
      </c>
      <c r="C145" s="8" t="s">
        <v>141</v>
      </c>
      <c r="D145" s="8" t="s">
        <v>124</v>
      </c>
      <c r="E145" s="8" t="s">
        <v>235</v>
      </c>
      <c r="F145" s="8"/>
      <c r="G145" s="5">
        <f>G146+G148</f>
        <v>23935800</v>
      </c>
      <c r="H145" s="5">
        <f>H146+H148</f>
        <v>23935800</v>
      </c>
    </row>
    <row r="146" spans="1:8" s="2" customFormat="1" ht="13.5">
      <c r="A146" s="8" t="s">
        <v>454</v>
      </c>
      <c r="B146" s="8" t="s">
        <v>139</v>
      </c>
      <c r="C146" s="8" t="s">
        <v>141</v>
      </c>
      <c r="D146" s="8" t="s">
        <v>124</v>
      </c>
      <c r="E146" s="8" t="s">
        <v>453</v>
      </c>
      <c r="F146" s="8"/>
      <c r="G146" s="5">
        <f t="shared" ref="G146:H146" si="43">G147</f>
        <v>630000</v>
      </c>
      <c r="H146" s="5">
        <f t="shared" si="43"/>
        <v>630000</v>
      </c>
    </row>
    <row r="147" spans="1:8" s="2" customFormat="1" ht="13.5">
      <c r="A147" s="16" t="s">
        <v>195</v>
      </c>
      <c r="B147" s="8" t="s">
        <v>139</v>
      </c>
      <c r="C147" s="8" t="s">
        <v>141</v>
      </c>
      <c r="D147" s="8" t="s">
        <v>124</v>
      </c>
      <c r="E147" s="8" t="s">
        <v>453</v>
      </c>
      <c r="F147" s="8" t="s">
        <v>193</v>
      </c>
      <c r="G147" s="5">
        <v>630000</v>
      </c>
      <c r="H147" s="5">
        <v>630000</v>
      </c>
    </row>
    <row r="148" spans="1:8" s="2" customFormat="1" ht="38.25">
      <c r="A148" s="22" t="s">
        <v>289</v>
      </c>
      <c r="B148" s="8" t="s">
        <v>67</v>
      </c>
      <c r="C148" s="8" t="s">
        <v>141</v>
      </c>
      <c r="D148" s="8" t="s">
        <v>124</v>
      </c>
      <c r="E148" s="8" t="s">
        <v>369</v>
      </c>
      <c r="F148" s="8"/>
      <c r="G148" s="5">
        <f>G149</f>
        <v>23305800</v>
      </c>
      <c r="H148" s="5">
        <f>H149</f>
        <v>23305800</v>
      </c>
    </row>
    <row r="149" spans="1:8" s="2" customFormat="1" ht="13.5">
      <c r="A149" s="16" t="s">
        <v>195</v>
      </c>
      <c r="B149" s="8" t="s">
        <v>139</v>
      </c>
      <c r="C149" s="8" t="s">
        <v>141</v>
      </c>
      <c r="D149" s="8" t="s">
        <v>124</v>
      </c>
      <c r="E149" s="8" t="s">
        <v>369</v>
      </c>
      <c r="F149" s="8" t="s">
        <v>193</v>
      </c>
      <c r="G149" s="32">
        <f>23255800+50000</f>
        <v>23305800</v>
      </c>
      <c r="H149" s="32">
        <f>23255800+50000</f>
        <v>23305800</v>
      </c>
    </row>
    <row r="150" spans="1:8" s="2" customFormat="1" ht="13.5">
      <c r="A150" s="23" t="s">
        <v>142</v>
      </c>
      <c r="B150" s="8" t="s">
        <v>139</v>
      </c>
      <c r="C150" s="8" t="s">
        <v>141</v>
      </c>
      <c r="D150" s="8" t="s">
        <v>123</v>
      </c>
      <c r="E150" s="8"/>
      <c r="F150" s="8"/>
      <c r="G150" s="5">
        <f>G151+G168</f>
        <v>43096643</v>
      </c>
      <c r="H150" s="5">
        <f>H151+H168</f>
        <v>41811843</v>
      </c>
    </row>
    <row r="151" spans="1:8" s="2" customFormat="1" ht="13.5">
      <c r="A151" s="23" t="s">
        <v>233</v>
      </c>
      <c r="B151" s="8" t="s">
        <v>139</v>
      </c>
      <c r="C151" s="8" t="s">
        <v>141</v>
      </c>
      <c r="D151" s="8" t="s">
        <v>123</v>
      </c>
      <c r="E151" s="8" t="s">
        <v>36</v>
      </c>
      <c r="F151" s="8"/>
      <c r="G151" s="5">
        <f t="shared" ref="G151:H151" si="44">G154+G156+G158+G160+G152+G164</f>
        <v>27397843</v>
      </c>
      <c r="H151" s="5">
        <f t="shared" si="44"/>
        <v>24538043</v>
      </c>
    </row>
    <row r="152" spans="1:8" s="2" customFormat="1" ht="13.5">
      <c r="A152" s="23" t="s">
        <v>383</v>
      </c>
      <c r="B152" s="8" t="s">
        <v>139</v>
      </c>
      <c r="C152" s="8" t="s">
        <v>141</v>
      </c>
      <c r="D152" s="8" t="s">
        <v>123</v>
      </c>
      <c r="E152" s="8" t="s">
        <v>382</v>
      </c>
      <c r="F152" s="8"/>
      <c r="G152" s="5">
        <f t="shared" ref="G152:H152" si="45">G153</f>
        <v>10460000</v>
      </c>
      <c r="H152" s="5">
        <f t="shared" si="45"/>
        <v>7600200</v>
      </c>
    </row>
    <row r="153" spans="1:8" s="2" customFormat="1" ht="13.5">
      <c r="A153" s="16" t="s">
        <v>195</v>
      </c>
      <c r="B153" s="8" t="s">
        <v>139</v>
      </c>
      <c r="C153" s="8" t="s">
        <v>141</v>
      </c>
      <c r="D153" s="8" t="s">
        <v>123</v>
      </c>
      <c r="E153" s="8" t="s">
        <v>382</v>
      </c>
      <c r="F153" s="8" t="s">
        <v>193</v>
      </c>
      <c r="G153" s="5">
        <v>10460000</v>
      </c>
      <c r="H153" s="5">
        <v>7600200</v>
      </c>
    </row>
    <row r="154" spans="1:8" s="2" customFormat="1" ht="13.5">
      <c r="A154" s="23" t="s">
        <v>47</v>
      </c>
      <c r="B154" s="8" t="s">
        <v>139</v>
      </c>
      <c r="C154" s="8" t="s">
        <v>141</v>
      </c>
      <c r="D154" s="8" t="s">
        <v>123</v>
      </c>
      <c r="E154" s="8" t="s">
        <v>384</v>
      </c>
      <c r="F154" s="8"/>
      <c r="G154" s="5">
        <f>G155</f>
        <v>950000</v>
      </c>
      <c r="H154" s="5">
        <f>H155</f>
        <v>950000</v>
      </c>
    </row>
    <row r="155" spans="1:8" s="2" customFormat="1" ht="13.5">
      <c r="A155" s="16" t="s">
        <v>195</v>
      </c>
      <c r="B155" s="8" t="s">
        <v>139</v>
      </c>
      <c r="C155" s="8" t="s">
        <v>141</v>
      </c>
      <c r="D155" s="8" t="s">
        <v>123</v>
      </c>
      <c r="E155" s="8" t="s">
        <v>384</v>
      </c>
      <c r="F155" s="8" t="s">
        <v>193</v>
      </c>
      <c r="G155" s="5">
        <v>950000</v>
      </c>
      <c r="H155" s="5">
        <v>950000</v>
      </c>
    </row>
    <row r="156" spans="1:8" s="2" customFormat="1" ht="13.5">
      <c r="A156" s="23" t="s">
        <v>48</v>
      </c>
      <c r="B156" s="8" t="s">
        <v>139</v>
      </c>
      <c r="C156" s="8" t="s">
        <v>141</v>
      </c>
      <c r="D156" s="8" t="s">
        <v>123</v>
      </c>
      <c r="E156" s="8" t="s">
        <v>385</v>
      </c>
      <c r="F156" s="8"/>
      <c r="G156" s="5">
        <f>G157</f>
        <v>4462367</v>
      </c>
      <c r="H156" s="5">
        <f>H157</f>
        <v>4462367</v>
      </c>
    </row>
    <row r="157" spans="1:8" s="2" customFormat="1" ht="13.5">
      <c r="A157" s="16" t="s">
        <v>195</v>
      </c>
      <c r="B157" s="8" t="s">
        <v>139</v>
      </c>
      <c r="C157" s="8" t="s">
        <v>141</v>
      </c>
      <c r="D157" s="8" t="s">
        <v>123</v>
      </c>
      <c r="E157" s="8" t="s">
        <v>385</v>
      </c>
      <c r="F157" s="8" t="s">
        <v>193</v>
      </c>
      <c r="G157" s="5">
        <v>4462367</v>
      </c>
      <c r="H157" s="5">
        <v>4462367</v>
      </c>
    </row>
    <row r="158" spans="1:8" s="2" customFormat="1" ht="13.5">
      <c r="A158" s="16" t="s">
        <v>49</v>
      </c>
      <c r="B158" s="8" t="s">
        <v>139</v>
      </c>
      <c r="C158" s="8" t="s">
        <v>141</v>
      </c>
      <c r="D158" s="8" t="s">
        <v>123</v>
      </c>
      <c r="E158" s="8" t="s">
        <v>386</v>
      </c>
      <c r="F158" s="8"/>
      <c r="G158" s="5">
        <f>G159</f>
        <v>2641608</v>
      </c>
      <c r="H158" s="5">
        <f>H159</f>
        <v>2641608</v>
      </c>
    </row>
    <row r="159" spans="1:8" s="2" customFormat="1" ht="13.5">
      <c r="A159" s="16" t="s">
        <v>195</v>
      </c>
      <c r="B159" s="8" t="s">
        <v>139</v>
      </c>
      <c r="C159" s="8" t="s">
        <v>141</v>
      </c>
      <c r="D159" s="8" t="s">
        <v>123</v>
      </c>
      <c r="E159" s="8" t="s">
        <v>386</v>
      </c>
      <c r="F159" s="8" t="s">
        <v>193</v>
      </c>
      <c r="G159" s="5">
        <v>2641608</v>
      </c>
      <c r="H159" s="5">
        <v>2641608</v>
      </c>
    </row>
    <row r="160" spans="1:8" s="2" customFormat="1" ht="13.5">
      <c r="A160" s="23" t="s">
        <v>388</v>
      </c>
      <c r="B160" s="8" t="s">
        <v>139</v>
      </c>
      <c r="C160" s="8" t="s">
        <v>141</v>
      </c>
      <c r="D160" s="8" t="s">
        <v>123</v>
      </c>
      <c r="E160" s="8" t="s">
        <v>387</v>
      </c>
      <c r="F160" s="8"/>
      <c r="G160" s="5">
        <f>SUM(G161:G163)</f>
        <v>8692868</v>
      </c>
      <c r="H160" s="5">
        <f>SUM(H161:H163)</f>
        <v>8692868</v>
      </c>
    </row>
    <row r="161" spans="1:8" s="2" customFormat="1" ht="27" customHeight="1">
      <c r="A161" s="16" t="s">
        <v>194</v>
      </c>
      <c r="B161" s="8" t="s">
        <v>139</v>
      </c>
      <c r="C161" s="8" t="s">
        <v>141</v>
      </c>
      <c r="D161" s="8" t="s">
        <v>123</v>
      </c>
      <c r="E161" s="8" t="s">
        <v>387</v>
      </c>
      <c r="F161" s="8" t="s">
        <v>192</v>
      </c>
      <c r="G161" s="5">
        <v>4697073</v>
      </c>
      <c r="H161" s="5">
        <v>4697073</v>
      </c>
    </row>
    <row r="162" spans="1:8" s="2" customFormat="1" ht="13.5">
      <c r="A162" s="16" t="s">
        <v>195</v>
      </c>
      <c r="B162" s="8" t="s">
        <v>139</v>
      </c>
      <c r="C162" s="8" t="s">
        <v>141</v>
      </c>
      <c r="D162" s="8" t="s">
        <v>123</v>
      </c>
      <c r="E162" s="8" t="s">
        <v>387</v>
      </c>
      <c r="F162" s="8" t="s">
        <v>193</v>
      </c>
      <c r="G162" s="5">
        <v>3731600</v>
      </c>
      <c r="H162" s="5">
        <v>3731600</v>
      </c>
    </row>
    <row r="163" spans="1:8" s="2" customFormat="1" ht="13.5">
      <c r="A163" s="16" t="s">
        <v>197</v>
      </c>
      <c r="B163" s="8" t="s">
        <v>139</v>
      </c>
      <c r="C163" s="8" t="s">
        <v>141</v>
      </c>
      <c r="D163" s="8" t="s">
        <v>123</v>
      </c>
      <c r="E163" s="8" t="s">
        <v>387</v>
      </c>
      <c r="F163" s="8" t="s">
        <v>196</v>
      </c>
      <c r="G163" s="5">
        <v>264195</v>
      </c>
      <c r="H163" s="5">
        <v>264195</v>
      </c>
    </row>
    <row r="164" spans="1:8" s="2" customFormat="1" ht="13.5">
      <c r="A164" s="16" t="s">
        <v>419</v>
      </c>
      <c r="B164" s="8" t="s">
        <v>139</v>
      </c>
      <c r="C164" s="8" t="s">
        <v>141</v>
      </c>
      <c r="D164" s="8" t="s">
        <v>123</v>
      </c>
      <c r="E164" s="8" t="s">
        <v>420</v>
      </c>
      <c r="F164" s="8"/>
      <c r="G164" s="5">
        <f t="shared" ref="G164:H164" si="46">G165</f>
        <v>191000</v>
      </c>
      <c r="H164" s="5">
        <f t="shared" si="46"/>
        <v>191000</v>
      </c>
    </row>
    <row r="165" spans="1:8" s="2" customFormat="1" ht="13.5">
      <c r="A165" s="16" t="s">
        <v>477</v>
      </c>
      <c r="B165" s="8" t="s">
        <v>139</v>
      </c>
      <c r="C165" s="8" t="s">
        <v>141</v>
      </c>
      <c r="D165" s="8" t="s">
        <v>123</v>
      </c>
      <c r="E165" s="8" t="s">
        <v>421</v>
      </c>
      <c r="F165" s="8"/>
      <c r="G165" s="5">
        <f t="shared" ref="G165:H165" si="47">G166</f>
        <v>191000</v>
      </c>
      <c r="H165" s="5">
        <f t="shared" si="47"/>
        <v>191000</v>
      </c>
    </row>
    <row r="166" spans="1:8" s="2" customFormat="1" ht="13.5">
      <c r="A166" s="16" t="s">
        <v>422</v>
      </c>
      <c r="B166" s="8" t="s">
        <v>139</v>
      </c>
      <c r="C166" s="8" t="s">
        <v>141</v>
      </c>
      <c r="D166" s="8" t="s">
        <v>123</v>
      </c>
      <c r="E166" s="8" t="s">
        <v>423</v>
      </c>
      <c r="F166" s="8"/>
      <c r="G166" s="5">
        <f t="shared" ref="G166:H166" si="48">G167</f>
        <v>191000</v>
      </c>
      <c r="H166" s="5">
        <f t="shared" si="48"/>
        <v>191000</v>
      </c>
    </row>
    <row r="167" spans="1:8" s="2" customFormat="1" ht="13.5">
      <c r="A167" s="16" t="s">
        <v>195</v>
      </c>
      <c r="B167" s="8" t="s">
        <v>139</v>
      </c>
      <c r="C167" s="8" t="s">
        <v>141</v>
      </c>
      <c r="D167" s="8" t="s">
        <v>123</v>
      </c>
      <c r="E167" s="8" t="s">
        <v>423</v>
      </c>
      <c r="F167" s="8" t="s">
        <v>193</v>
      </c>
      <c r="G167" s="32">
        <v>191000</v>
      </c>
      <c r="H167" s="32">
        <v>191000</v>
      </c>
    </row>
    <row r="168" spans="1:8" s="2" customFormat="1" ht="25.5">
      <c r="A168" s="16" t="s">
        <v>247</v>
      </c>
      <c r="B168" s="8" t="s">
        <v>139</v>
      </c>
      <c r="C168" s="8" t="s">
        <v>141</v>
      </c>
      <c r="D168" s="8" t="s">
        <v>123</v>
      </c>
      <c r="E168" s="8" t="s">
        <v>241</v>
      </c>
      <c r="F168" s="8"/>
      <c r="G168" s="5">
        <f t="shared" ref="G168:H168" si="49">G169</f>
        <v>15698800</v>
      </c>
      <c r="H168" s="5">
        <f t="shared" si="49"/>
        <v>17273800</v>
      </c>
    </row>
    <row r="169" spans="1:8" s="2" customFormat="1" ht="13.5">
      <c r="A169" s="16" t="s">
        <v>370</v>
      </c>
      <c r="B169" s="8" t="s">
        <v>139</v>
      </c>
      <c r="C169" s="8" t="s">
        <v>141</v>
      </c>
      <c r="D169" s="8" t="s">
        <v>123</v>
      </c>
      <c r="E169" s="8" t="s">
        <v>371</v>
      </c>
      <c r="F169" s="8"/>
      <c r="G169" s="5">
        <f t="shared" ref="G169:H169" si="50">G170</f>
        <v>15698800</v>
      </c>
      <c r="H169" s="5">
        <f t="shared" si="50"/>
        <v>17273800</v>
      </c>
    </row>
    <row r="170" spans="1:8" s="2" customFormat="1" ht="13.5">
      <c r="A170" s="16" t="s">
        <v>478</v>
      </c>
      <c r="B170" s="8" t="s">
        <v>139</v>
      </c>
      <c r="C170" s="8" t="s">
        <v>141</v>
      </c>
      <c r="D170" s="8" t="s">
        <v>123</v>
      </c>
      <c r="E170" s="8" t="s">
        <v>253</v>
      </c>
      <c r="F170" s="8"/>
      <c r="G170" s="5">
        <f t="shared" ref="G170:H171" si="51">G171</f>
        <v>15698800</v>
      </c>
      <c r="H170" s="5">
        <f t="shared" si="51"/>
        <v>17273800</v>
      </c>
    </row>
    <row r="171" spans="1:8" s="2" customFormat="1" ht="13.5">
      <c r="A171" s="16" t="s">
        <v>242</v>
      </c>
      <c r="B171" s="8" t="s">
        <v>139</v>
      </c>
      <c r="C171" s="8" t="s">
        <v>141</v>
      </c>
      <c r="D171" s="8" t="s">
        <v>123</v>
      </c>
      <c r="E171" s="8" t="s">
        <v>254</v>
      </c>
      <c r="F171" s="8"/>
      <c r="G171" s="5">
        <f t="shared" si="51"/>
        <v>15698800</v>
      </c>
      <c r="H171" s="5">
        <f t="shared" si="51"/>
        <v>17273800</v>
      </c>
    </row>
    <row r="172" spans="1:8" s="2" customFormat="1" ht="13.5">
      <c r="A172" s="16" t="s">
        <v>195</v>
      </c>
      <c r="B172" s="8" t="s">
        <v>139</v>
      </c>
      <c r="C172" s="8" t="s">
        <v>141</v>
      </c>
      <c r="D172" s="8" t="s">
        <v>123</v>
      </c>
      <c r="E172" s="8" t="s">
        <v>254</v>
      </c>
      <c r="F172" s="8" t="s">
        <v>193</v>
      </c>
      <c r="G172" s="5">
        <f>14898800+800000</f>
        <v>15698800</v>
      </c>
      <c r="H172" s="5">
        <f>16473800+800000</f>
        <v>17273800</v>
      </c>
    </row>
    <row r="173" spans="1:8" s="2" customFormat="1" ht="13.5">
      <c r="A173" s="23" t="s">
        <v>143</v>
      </c>
      <c r="B173" s="8" t="s">
        <v>139</v>
      </c>
      <c r="C173" s="8" t="s">
        <v>141</v>
      </c>
      <c r="D173" s="8" t="s">
        <v>141</v>
      </c>
      <c r="E173" s="8"/>
      <c r="F173" s="8"/>
      <c r="G173" s="5">
        <f>G182+G179+G174</f>
        <v>31125296</v>
      </c>
      <c r="H173" s="5">
        <f>H182+H179+H174</f>
        <v>31125296</v>
      </c>
    </row>
    <row r="174" spans="1:8" s="2" customFormat="1" ht="13.5">
      <c r="A174" s="16" t="s">
        <v>265</v>
      </c>
      <c r="B174" s="8" t="s">
        <v>139</v>
      </c>
      <c r="C174" s="8" t="s">
        <v>141</v>
      </c>
      <c r="D174" s="8" t="s">
        <v>141</v>
      </c>
      <c r="E174" s="8" t="s">
        <v>264</v>
      </c>
      <c r="F174" s="8"/>
      <c r="G174" s="5">
        <f t="shared" ref="G174:H174" si="52">G175+G177</f>
        <v>28000</v>
      </c>
      <c r="H174" s="5">
        <f t="shared" si="52"/>
        <v>28000</v>
      </c>
    </row>
    <row r="175" spans="1:8" s="2" customFormat="1" ht="13.5">
      <c r="A175" s="16" t="s">
        <v>266</v>
      </c>
      <c r="B175" s="8" t="s">
        <v>139</v>
      </c>
      <c r="C175" s="8" t="s">
        <v>141</v>
      </c>
      <c r="D175" s="8" t="s">
        <v>141</v>
      </c>
      <c r="E175" s="8" t="s">
        <v>306</v>
      </c>
      <c r="F175" s="8"/>
      <c r="G175" s="5">
        <f t="shared" ref="G175:H175" si="53">G176</f>
        <v>10000</v>
      </c>
      <c r="H175" s="5">
        <f t="shared" si="53"/>
        <v>10000</v>
      </c>
    </row>
    <row r="176" spans="1:8" s="2" customFormat="1" ht="13.5">
      <c r="A176" s="16" t="s">
        <v>195</v>
      </c>
      <c r="B176" s="8" t="s">
        <v>139</v>
      </c>
      <c r="C176" s="8" t="s">
        <v>141</v>
      </c>
      <c r="D176" s="8" t="s">
        <v>141</v>
      </c>
      <c r="E176" s="8" t="s">
        <v>306</v>
      </c>
      <c r="F176" s="8" t="s">
        <v>193</v>
      </c>
      <c r="G176" s="5">
        <v>10000</v>
      </c>
      <c r="H176" s="5">
        <v>10000</v>
      </c>
    </row>
    <row r="177" spans="1:8" s="2" customFormat="1" ht="13.5">
      <c r="A177" s="16" t="s">
        <v>279</v>
      </c>
      <c r="B177" s="8" t="s">
        <v>139</v>
      </c>
      <c r="C177" s="8" t="s">
        <v>141</v>
      </c>
      <c r="D177" s="8" t="s">
        <v>141</v>
      </c>
      <c r="E177" s="8" t="s">
        <v>307</v>
      </c>
      <c r="F177" s="8"/>
      <c r="G177" s="5">
        <f t="shared" ref="G177:H177" si="54">G178</f>
        <v>18000</v>
      </c>
      <c r="H177" s="5">
        <f t="shared" si="54"/>
        <v>18000</v>
      </c>
    </row>
    <row r="178" spans="1:8" s="2" customFormat="1" ht="13.5">
      <c r="A178" s="16" t="s">
        <v>195</v>
      </c>
      <c r="B178" s="8" t="s">
        <v>139</v>
      </c>
      <c r="C178" s="8" t="s">
        <v>141</v>
      </c>
      <c r="D178" s="8" t="s">
        <v>141</v>
      </c>
      <c r="E178" s="8" t="s">
        <v>307</v>
      </c>
      <c r="F178" s="8" t="s">
        <v>193</v>
      </c>
      <c r="G178" s="5">
        <v>18000</v>
      </c>
      <c r="H178" s="5">
        <v>18000</v>
      </c>
    </row>
    <row r="179" spans="1:8" s="2" customFormat="1" ht="13.5">
      <c r="A179" s="8" t="s">
        <v>234</v>
      </c>
      <c r="B179" s="8" t="s">
        <v>67</v>
      </c>
      <c r="C179" s="8" t="s">
        <v>141</v>
      </c>
      <c r="D179" s="8" t="s">
        <v>141</v>
      </c>
      <c r="E179" s="8" t="s">
        <v>235</v>
      </c>
      <c r="F179" s="8"/>
      <c r="G179" s="5">
        <f t="shared" ref="G179:H179" si="55">G180</f>
        <v>17043800</v>
      </c>
      <c r="H179" s="5">
        <f t="shared" si="55"/>
        <v>17043800</v>
      </c>
    </row>
    <row r="180" spans="1:8" s="2" customFormat="1" ht="13.5">
      <c r="A180" s="23" t="s">
        <v>240</v>
      </c>
      <c r="B180" s="8" t="s">
        <v>67</v>
      </c>
      <c r="C180" s="8" t="s">
        <v>141</v>
      </c>
      <c r="D180" s="8" t="s">
        <v>141</v>
      </c>
      <c r="E180" s="8" t="s">
        <v>381</v>
      </c>
      <c r="F180" s="8"/>
      <c r="G180" s="5">
        <f>G181</f>
        <v>17043800</v>
      </c>
      <c r="H180" s="5">
        <f>H181</f>
        <v>17043800</v>
      </c>
    </row>
    <row r="181" spans="1:8" s="2" customFormat="1" ht="13.5">
      <c r="A181" s="23" t="s">
        <v>4</v>
      </c>
      <c r="B181" s="8" t="s">
        <v>67</v>
      </c>
      <c r="C181" s="8" t="s">
        <v>141</v>
      </c>
      <c r="D181" s="8" t="s">
        <v>141</v>
      </c>
      <c r="E181" s="8" t="s">
        <v>381</v>
      </c>
      <c r="F181" s="8" t="s">
        <v>3</v>
      </c>
      <c r="G181" s="5">
        <f>17023800+20000</f>
        <v>17043800</v>
      </c>
      <c r="H181" s="5">
        <f>17023800+20000</f>
        <v>17043800</v>
      </c>
    </row>
    <row r="182" spans="1:8" s="2" customFormat="1" ht="13.5">
      <c r="A182" s="23" t="s">
        <v>233</v>
      </c>
      <c r="B182" s="8" t="s">
        <v>139</v>
      </c>
      <c r="C182" s="8" t="s">
        <v>141</v>
      </c>
      <c r="D182" s="8" t="s">
        <v>141</v>
      </c>
      <c r="E182" s="8" t="s">
        <v>36</v>
      </c>
      <c r="F182" s="8"/>
      <c r="G182" s="5">
        <f>G183+G189+G187</f>
        <v>14053496</v>
      </c>
      <c r="H182" s="5">
        <f>H183+H189+H187</f>
        <v>14053496</v>
      </c>
    </row>
    <row r="183" spans="1:8" s="2" customFormat="1" ht="25.5">
      <c r="A183" s="16" t="s">
        <v>125</v>
      </c>
      <c r="B183" s="8" t="s">
        <v>139</v>
      </c>
      <c r="C183" s="8" t="s">
        <v>141</v>
      </c>
      <c r="D183" s="8" t="s">
        <v>141</v>
      </c>
      <c r="E183" s="8" t="s">
        <v>377</v>
      </c>
      <c r="F183" s="8"/>
      <c r="G183" s="5">
        <f>SUM(G184:G186)</f>
        <v>11860570</v>
      </c>
      <c r="H183" s="5">
        <f>SUM(H184:H186)</f>
        <v>11860570</v>
      </c>
    </row>
    <row r="184" spans="1:8" s="2" customFormat="1" ht="34.5" customHeight="1">
      <c r="A184" s="16" t="s">
        <v>194</v>
      </c>
      <c r="B184" s="8" t="s">
        <v>139</v>
      </c>
      <c r="C184" s="8" t="s">
        <v>141</v>
      </c>
      <c r="D184" s="8" t="s">
        <v>141</v>
      </c>
      <c r="E184" s="8" t="s">
        <v>377</v>
      </c>
      <c r="F184" s="8" t="s">
        <v>192</v>
      </c>
      <c r="G184" s="5">
        <v>9610468</v>
      </c>
      <c r="H184" s="5">
        <v>9610468</v>
      </c>
    </row>
    <row r="185" spans="1:8" s="2" customFormat="1" ht="13.5">
      <c r="A185" s="16" t="s">
        <v>195</v>
      </c>
      <c r="B185" s="8" t="s">
        <v>139</v>
      </c>
      <c r="C185" s="8" t="s">
        <v>141</v>
      </c>
      <c r="D185" s="8" t="s">
        <v>141</v>
      </c>
      <c r="E185" s="8" t="s">
        <v>377</v>
      </c>
      <c r="F185" s="8" t="s">
        <v>193</v>
      </c>
      <c r="G185" s="5">
        <v>1608734</v>
      </c>
      <c r="H185" s="5">
        <v>1608734</v>
      </c>
    </row>
    <row r="186" spans="1:8" s="2" customFormat="1" ht="13.5">
      <c r="A186" s="16" t="s">
        <v>197</v>
      </c>
      <c r="B186" s="8" t="s">
        <v>139</v>
      </c>
      <c r="C186" s="8" t="s">
        <v>141</v>
      </c>
      <c r="D186" s="8" t="s">
        <v>141</v>
      </c>
      <c r="E186" s="8" t="s">
        <v>377</v>
      </c>
      <c r="F186" s="8" t="s">
        <v>196</v>
      </c>
      <c r="G186" s="5">
        <v>641368</v>
      </c>
      <c r="H186" s="5">
        <v>641368</v>
      </c>
    </row>
    <row r="187" spans="1:8" s="2" customFormat="1" ht="25.5">
      <c r="A187" s="9" t="s">
        <v>155</v>
      </c>
      <c r="B187" s="8" t="s">
        <v>139</v>
      </c>
      <c r="C187" s="8" t="s">
        <v>141</v>
      </c>
      <c r="D187" s="8" t="s">
        <v>141</v>
      </c>
      <c r="E187" s="8" t="s">
        <v>379</v>
      </c>
      <c r="F187" s="8"/>
      <c r="G187" s="5">
        <f t="shared" ref="G187:H187" si="56">G188</f>
        <v>2125526</v>
      </c>
      <c r="H187" s="5">
        <f t="shared" si="56"/>
        <v>2125526</v>
      </c>
    </row>
    <row r="188" spans="1:8" s="2" customFormat="1" ht="33" customHeight="1">
      <c r="A188" s="16" t="s">
        <v>194</v>
      </c>
      <c r="B188" s="8" t="s">
        <v>139</v>
      </c>
      <c r="C188" s="8" t="s">
        <v>141</v>
      </c>
      <c r="D188" s="8" t="s">
        <v>141</v>
      </c>
      <c r="E188" s="8" t="s">
        <v>379</v>
      </c>
      <c r="F188" s="8" t="s">
        <v>192</v>
      </c>
      <c r="G188" s="5">
        <v>2125526</v>
      </c>
      <c r="H188" s="5">
        <v>2125526</v>
      </c>
    </row>
    <row r="189" spans="1:8" s="2" customFormat="1" ht="25.5">
      <c r="A189" s="12" t="s">
        <v>26</v>
      </c>
      <c r="B189" s="8" t="s">
        <v>139</v>
      </c>
      <c r="C189" s="8" t="s">
        <v>141</v>
      </c>
      <c r="D189" s="8" t="s">
        <v>141</v>
      </c>
      <c r="E189" s="8" t="s">
        <v>378</v>
      </c>
      <c r="F189" s="8"/>
      <c r="G189" s="5">
        <f>SUM(G190:G191)</f>
        <v>67400</v>
      </c>
      <c r="H189" s="5">
        <f>SUM(H190:H191)</f>
        <v>67400</v>
      </c>
    </row>
    <row r="190" spans="1:8" s="2" customFormat="1" ht="33.75" customHeight="1">
      <c r="A190" s="16" t="s">
        <v>194</v>
      </c>
      <c r="B190" s="8" t="s">
        <v>67</v>
      </c>
      <c r="C190" s="8" t="s">
        <v>141</v>
      </c>
      <c r="D190" s="8" t="s">
        <v>141</v>
      </c>
      <c r="E190" s="8" t="s">
        <v>378</v>
      </c>
      <c r="F190" s="8" t="s">
        <v>192</v>
      </c>
      <c r="G190" s="5">
        <f>44660+4800</f>
        <v>49460</v>
      </c>
      <c r="H190" s="5">
        <f>44660+4800</f>
        <v>49460</v>
      </c>
    </row>
    <row r="191" spans="1:8" s="2" customFormat="1" ht="13.5">
      <c r="A191" s="16" t="s">
        <v>195</v>
      </c>
      <c r="B191" s="8" t="s">
        <v>67</v>
      </c>
      <c r="C191" s="8" t="s">
        <v>141</v>
      </c>
      <c r="D191" s="8" t="s">
        <v>141</v>
      </c>
      <c r="E191" s="8" t="s">
        <v>378</v>
      </c>
      <c r="F191" s="8" t="s">
        <v>193</v>
      </c>
      <c r="G191" s="5">
        <v>17940</v>
      </c>
      <c r="H191" s="5">
        <v>17940</v>
      </c>
    </row>
    <row r="192" spans="1:8" s="2" customFormat="1" ht="13.5">
      <c r="A192" s="8" t="s">
        <v>146</v>
      </c>
      <c r="B192" s="8" t="s">
        <v>139</v>
      </c>
      <c r="C192" s="8" t="s">
        <v>147</v>
      </c>
      <c r="D192" s="8"/>
      <c r="E192" s="8"/>
      <c r="F192" s="8"/>
      <c r="G192" s="5">
        <f t="shared" ref="G192:H197" si="57">G193</f>
        <v>306118400</v>
      </c>
      <c r="H192" s="5">
        <f t="shared" si="57"/>
        <v>0</v>
      </c>
    </row>
    <row r="193" spans="1:8" s="2" customFormat="1" ht="13.5">
      <c r="A193" s="23" t="s">
        <v>148</v>
      </c>
      <c r="B193" s="8" t="s">
        <v>139</v>
      </c>
      <c r="C193" s="8" t="s">
        <v>147</v>
      </c>
      <c r="D193" s="8" t="s">
        <v>113</v>
      </c>
      <c r="E193" s="8"/>
      <c r="F193" s="8"/>
      <c r="G193" s="5">
        <f t="shared" si="57"/>
        <v>306118400</v>
      </c>
      <c r="H193" s="5">
        <f t="shared" si="57"/>
        <v>0</v>
      </c>
    </row>
    <row r="194" spans="1:8" s="2" customFormat="1" ht="13.5">
      <c r="A194" s="23" t="s">
        <v>223</v>
      </c>
      <c r="B194" s="8" t="s">
        <v>139</v>
      </c>
      <c r="C194" s="8" t="s">
        <v>147</v>
      </c>
      <c r="D194" s="8" t="s">
        <v>113</v>
      </c>
      <c r="E194" s="8" t="s">
        <v>30</v>
      </c>
      <c r="F194" s="8"/>
      <c r="G194" s="5">
        <f>G196</f>
        <v>306118400</v>
      </c>
      <c r="H194" s="5">
        <f>H196</f>
        <v>0</v>
      </c>
    </row>
    <row r="195" spans="1:8" s="2" customFormat="1" ht="13.5">
      <c r="A195" s="23" t="s">
        <v>373</v>
      </c>
      <c r="B195" s="8" t="s">
        <v>139</v>
      </c>
      <c r="C195" s="8" t="s">
        <v>147</v>
      </c>
      <c r="D195" s="8" t="s">
        <v>113</v>
      </c>
      <c r="E195" s="8" t="s">
        <v>380</v>
      </c>
      <c r="F195" s="8"/>
      <c r="G195" s="5">
        <f t="shared" ref="G195:H195" si="58">G196</f>
        <v>306118400</v>
      </c>
      <c r="H195" s="5">
        <f t="shared" si="58"/>
        <v>0</v>
      </c>
    </row>
    <row r="196" spans="1:8" s="2" customFormat="1" ht="13.5">
      <c r="A196" s="15" t="s">
        <v>479</v>
      </c>
      <c r="B196" s="8" t="s">
        <v>139</v>
      </c>
      <c r="C196" s="8" t="s">
        <v>147</v>
      </c>
      <c r="D196" s="8" t="s">
        <v>113</v>
      </c>
      <c r="E196" s="8" t="s">
        <v>272</v>
      </c>
      <c r="F196" s="8"/>
      <c r="G196" s="5">
        <f t="shared" si="57"/>
        <v>306118400</v>
      </c>
      <c r="H196" s="5">
        <f t="shared" si="57"/>
        <v>0</v>
      </c>
    </row>
    <row r="197" spans="1:8" s="2" customFormat="1" ht="30.75" customHeight="1">
      <c r="A197" s="16" t="s">
        <v>274</v>
      </c>
      <c r="B197" s="8" t="s">
        <v>139</v>
      </c>
      <c r="C197" s="8" t="s">
        <v>147</v>
      </c>
      <c r="D197" s="8" t="s">
        <v>113</v>
      </c>
      <c r="E197" s="8" t="s">
        <v>273</v>
      </c>
      <c r="F197" s="8"/>
      <c r="G197" s="5">
        <f t="shared" si="57"/>
        <v>306118400</v>
      </c>
      <c r="H197" s="5">
        <f t="shared" si="57"/>
        <v>0</v>
      </c>
    </row>
    <row r="198" spans="1:8" s="2" customFormat="1" ht="13.5">
      <c r="A198" s="23" t="s">
        <v>4</v>
      </c>
      <c r="B198" s="8" t="s">
        <v>139</v>
      </c>
      <c r="C198" s="8" t="s">
        <v>147</v>
      </c>
      <c r="D198" s="8" t="s">
        <v>113</v>
      </c>
      <c r="E198" s="8" t="s">
        <v>273</v>
      </c>
      <c r="F198" s="8" t="s">
        <v>3</v>
      </c>
      <c r="G198" s="5">
        <v>306118400</v>
      </c>
      <c r="H198" s="5">
        <v>0</v>
      </c>
    </row>
    <row r="199" spans="1:8" s="2" customFormat="1">
      <c r="A199" s="24" t="s">
        <v>183</v>
      </c>
      <c r="B199" s="6" t="s">
        <v>145</v>
      </c>
      <c r="C199" s="6"/>
      <c r="D199" s="6"/>
      <c r="E199" s="6"/>
      <c r="F199" s="6"/>
      <c r="G199" s="7">
        <f>G200+G292</f>
        <v>670395017</v>
      </c>
      <c r="H199" s="7">
        <f>H200+H292</f>
        <v>670482077</v>
      </c>
    </row>
    <row r="200" spans="1:8" s="2" customFormat="1" ht="13.5">
      <c r="A200" s="8" t="s">
        <v>146</v>
      </c>
      <c r="B200" s="8" t="s">
        <v>145</v>
      </c>
      <c r="C200" s="8" t="s">
        <v>147</v>
      </c>
      <c r="D200" s="8"/>
      <c r="E200" s="8"/>
      <c r="F200" s="8"/>
      <c r="G200" s="5">
        <f>G201+G211+G246+G253+G273</f>
        <v>654987217</v>
      </c>
      <c r="H200" s="5">
        <f>H201+H211+H246+H253+H273</f>
        <v>655074277</v>
      </c>
    </row>
    <row r="201" spans="1:8" s="2" customFormat="1" ht="13.5">
      <c r="A201" s="23" t="s">
        <v>148</v>
      </c>
      <c r="B201" s="8" t="s">
        <v>145</v>
      </c>
      <c r="C201" s="8" t="s">
        <v>147</v>
      </c>
      <c r="D201" s="8" t="s">
        <v>113</v>
      </c>
      <c r="E201" s="8"/>
      <c r="F201" s="8"/>
      <c r="G201" s="5">
        <f t="shared" ref="G201:H201" si="59">G202</f>
        <v>265755323</v>
      </c>
      <c r="H201" s="5">
        <f t="shared" si="59"/>
        <v>266884765</v>
      </c>
    </row>
    <row r="202" spans="1:8" s="2" customFormat="1" ht="13.5">
      <c r="A202" s="23" t="s">
        <v>223</v>
      </c>
      <c r="B202" s="8" t="s">
        <v>145</v>
      </c>
      <c r="C202" s="8" t="s">
        <v>147</v>
      </c>
      <c r="D202" s="8" t="s">
        <v>113</v>
      </c>
      <c r="E202" s="8" t="s">
        <v>30</v>
      </c>
      <c r="F202" s="8"/>
      <c r="G202" s="5">
        <f>G203+G205+G207+G209</f>
        <v>265755323</v>
      </c>
      <c r="H202" s="5">
        <f>H203+H205+H207+H209</f>
        <v>266884765</v>
      </c>
    </row>
    <row r="203" spans="1:8" s="2" customFormat="1" ht="25.5">
      <c r="A203" s="12" t="s">
        <v>82</v>
      </c>
      <c r="B203" s="8" t="s">
        <v>145</v>
      </c>
      <c r="C203" s="8" t="s">
        <v>147</v>
      </c>
      <c r="D203" s="8" t="s">
        <v>113</v>
      </c>
      <c r="E203" s="8" t="s">
        <v>390</v>
      </c>
      <c r="F203" s="8"/>
      <c r="G203" s="5">
        <f>G204</f>
        <v>183393300</v>
      </c>
      <c r="H203" s="5">
        <f>H204</f>
        <v>183393300</v>
      </c>
    </row>
    <row r="204" spans="1:8" s="2" customFormat="1" ht="13.5">
      <c r="A204" s="12" t="s">
        <v>1</v>
      </c>
      <c r="B204" s="8" t="s">
        <v>145</v>
      </c>
      <c r="C204" s="8" t="s">
        <v>147</v>
      </c>
      <c r="D204" s="8" t="s">
        <v>113</v>
      </c>
      <c r="E204" s="8" t="s">
        <v>390</v>
      </c>
      <c r="F204" s="8" t="s">
        <v>2</v>
      </c>
      <c r="G204" s="5">
        <f>157610000+25783300</f>
        <v>183393300</v>
      </c>
      <c r="H204" s="5">
        <f>157610000+25783300</f>
        <v>183393300</v>
      </c>
    </row>
    <row r="205" spans="1:8" s="2" customFormat="1" ht="25.5">
      <c r="A205" s="23" t="s">
        <v>31</v>
      </c>
      <c r="B205" s="8" t="s">
        <v>145</v>
      </c>
      <c r="C205" s="8" t="s">
        <v>147</v>
      </c>
      <c r="D205" s="8" t="s">
        <v>113</v>
      </c>
      <c r="E205" s="8" t="s">
        <v>391</v>
      </c>
      <c r="F205" s="8"/>
      <c r="G205" s="5">
        <f>G206</f>
        <v>81011423</v>
      </c>
      <c r="H205" s="5">
        <f>H206</f>
        <v>82140865</v>
      </c>
    </row>
    <row r="206" spans="1:8" s="2" customFormat="1" ht="13.5">
      <c r="A206" s="12" t="s">
        <v>1</v>
      </c>
      <c r="B206" s="8" t="s">
        <v>145</v>
      </c>
      <c r="C206" s="8" t="s">
        <v>147</v>
      </c>
      <c r="D206" s="8" t="s">
        <v>113</v>
      </c>
      <c r="E206" s="8" t="s">
        <v>391</v>
      </c>
      <c r="F206" s="8" t="s">
        <v>2</v>
      </c>
      <c r="G206" s="5">
        <v>81011423</v>
      </c>
      <c r="H206" s="5">
        <v>82140865</v>
      </c>
    </row>
    <row r="207" spans="1:8" s="2" customFormat="1" ht="48" customHeight="1">
      <c r="A207" s="12" t="s">
        <v>267</v>
      </c>
      <c r="B207" s="8" t="s">
        <v>145</v>
      </c>
      <c r="C207" s="8" t="s">
        <v>147</v>
      </c>
      <c r="D207" s="8" t="s">
        <v>113</v>
      </c>
      <c r="E207" s="8" t="s">
        <v>392</v>
      </c>
      <c r="F207" s="8"/>
      <c r="G207" s="5">
        <f>G208</f>
        <v>1080700</v>
      </c>
      <c r="H207" s="5">
        <f>H208</f>
        <v>1080700</v>
      </c>
    </row>
    <row r="208" spans="1:8" s="2" customFormat="1" ht="13.5">
      <c r="A208" s="12" t="s">
        <v>1</v>
      </c>
      <c r="B208" s="8" t="s">
        <v>145</v>
      </c>
      <c r="C208" s="8" t="s">
        <v>147</v>
      </c>
      <c r="D208" s="8" t="s">
        <v>113</v>
      </c>
      <c r="E208" s="8" t="s">
        <v>392</v>
      </c>
      <c r="F208" s="8" t="s">
        <v>2</v>
      </c>
      <c r="G208" s="5">
        <f t="shared" ref="G208:H208" si="60">980700+100000</f>
        <v>1080700</v>
      </c>
      <c r="H208" s="5">
        <f t="shared" si="60"/>
        <v>1080700</v>
      </c>
    </row>
    <row r="209" spans="1:8" s="2" customFormat="1" ht="13.5">
      <c r="A209" s="12" t="s">
        <v>271</v>
      </c>
      <c r="B209" s="8" t="s">
        <v>145</v>
      </c>
      <c r="C209" s="8" t="s">
        <v>147</v>
      </c>
      <c r="D209" s="8" t="s">
        <v>113</v>
      </c>
      <c r="E209" s="8" t="s">
        <v>393</v>
      </c>
      <c r="F209" s="8"/>
      <c r="G209" s="5">
        <f>G210</f>
        <v>269900</v>
      </c>
      <c r="H209" s="5">
        <f>H210</f>
        <v>269900</v>
      </c>
    </row>
    <row r="210" spans="1:8" s="2" customFormat="1" ht="13.5">
      <c r="A210" s="12" t="s">
        <v>1</v>
      </c>
      <c r="B210" s="8" t="s">
        <v>145</v>
      </c>
      <c r="C210" s="8" t="s">
        <v>147</v>
      </c>
      <c r="D210" s="8" t="s">
        <v>113</v>
      </c>
      <c r="E210" s="8" t="s">
        <v>393</v>
      </c>
      <c r="F210" s="8" t="s">
        <v>2</v>
      </c>
      <c r="G210" s="5">
        <f t="shared" ref="G210:H210" si="61">201900+68000</f>
        <v>269900</v>
      </c>
      <c r="H210" s="5">
        <f t="shared" si="61"/>
        <v>269900</v>
      </c>
    </row>
    <row r="211" spans="1:8" s="2" customFormat="1" ht="13.5">
      <c r="A211" s="23" t="s">
        <v>149</v>
      </c>
      <c r="B211" s="8" t="s">
        <v>145</v>
      </c>
      <c r="C211" s="8" t="s">
        <v>147</v>
      </c>
      <c r="D211" s="8" t="s">
        <v>124</v>
      </c>
      <c r="E211" s="8"/>
      <c r="F211" s="8"/>
      <c r="G211" s="5">
        <f>G212</f>
        <v>326088370</v>
      </c>
      <c r="H211" s="5">
        <f>H212</f>
        <v>324106910</v>
      </c>
    </row>
    <row r="212" spans="1:8" s="2" customFormat="1" ht="13.5">
      <c r="A212" s="12" t="s">
        <v>10</v>
      </c>
      <c r="B212" s="8" t="s">
        <v>145</v>
      </c>
      <c r="C212" s="8" t="s">
        <v>147</v>
      </c>
      <c r="D212" s="8" t="s">
        <v>124</v>
      </c>
      <c r="E212" s="8" t="s">
        <v>32</v>
      </c>
      <c r="F212" s="8"/>
      <c r="G212" s="5">
        <f>G213+G215+G217+G219+G221+G223+G225+G229+G2443+G244+G227+G231</f>
        <v>326088370</v>
      </c>
      <c r="H212" s="5">
        <f>H213+H215+H217+H219+H221+H223+H225+H229+H2443+H244+H227+H231</f>
        <v>324106910</v>
      </c>
    </row>
    <row r="213" spans="1:8" s="2" customFormat="1" ht="51">
      <c r="A213" s="25" t="s">
        <v>56</v>
      </c>
      <c r="B213" s="8" t="s">
        <v>145</v>
      </c>
      <c r="C213" s="8" t="s">
        <v>147</v>
      </c>
      <c r="D213" s="8" t="s">
        <v>124</v>
      </c>
      <c r="E213" s="8" t="s">
        <v>394</v>
      </c>
      <c r="F213" s="8"/>
      <c r="G213" s="5">
        <f>G214</f>
        <v>16825000</v>
      </c>
      <c r="H213" s="5">
        <f>H214</f>
        <v>16707300</v>
      </c>
    </row>
    <row r="214" spans="1:8" s="2" customFormat="1" ht="13.5">
      <c r="A214" s="12" t="s">
        <v>1</v>
      </c>
      <c r="B214" s="8" t="s">
        <v>145</v>
      </c>
      <c r="C214" s="8" t="s">
        <v>147</v>
      </c>
      <c r="D214" s="8" t="s">
        <v>124</v>
      </c>
      <c r="E214" s="8" t="s">
        <v>394</v>
      </c>
      <c r="F214" s="8" t="s">
        <v>2</v>
      </c>
      <c r="G214" s="5">
        <f>16301800+523200</f>
        <v>16825000</v>
      </c>
      <c r="H214" s="5">
        <f>16301800+405500</f>
        <v>16707300</v>
      </c>
    </row>
    <row r="215" spans="1:8" s="2" customFormat="1" ht="38.25">
      <c r="A215" s="25" t="s">
        <v>57</v>
      </c>
      <c r="B215" s="8" t="s">
        <v>145</v>
      </c>
      <c r="C215" s="8" t="s">
        <v>147</v>
      </c>
      <c r="D215" s="8" t="s">
        <v>124</v>
      </c>
      <c r="E215" s="8" t="s">
        <v>395</v>
      </c>
      <c r="F215" s="8"/>
      <c r="G215" s="5">
        <f>G216</f>
        <v>188072000</v>
      </c>
      <c r="H215" s="5">
        <f>H216</f>
        <v>188072000</v>
      </c>
    </row>
    <row r="216" spans="1:8" s="2" customFormat="1" ht="13.5">
      <c r="A216" s="12" t="s">
        <v>1</v>
      </c>
      <c r="B216" s="8" t="s">
        <v>145</v>
      </c>
      <c r="C216" s="8" t="s">
        <v>147</v>
      </c>
      <c r="D216" s="8" t="s">
        <v>124</v>
      </c>
      <c r="E216" s="8" t="s">
        <v>395</v>
      </c>
      <c r="F216" s="8" t="s">
        <v>2</v>
      </c>
      <c r="G216" s="5">
        <f>186147800+1924200</f>
        <v>188072000</v>
      </c>
      <c r="H216" s="5">
        <f>186147800+1924200</f>
        <v>188072000</v>
      </c>
    </row>
    <row r="217" spans="1:8" s="2" customFormat="1" ht="13.5">
      <c r="A217" s="9" t="s">
        <v>150</v>
      </c>
      <c r="B217" s="8" t="s">
        <v>145</v>
      </c>
      <c r="C217" s="8" t="s">
        <v>147</v>
      </c>
      <c r="D217" s="8" t="s">
        <v>124</v>
      </c>
      <c r="E217" s="8" t="s">
        <v>396</v>
      </c>
      <c r="F217" s="8"/>
      <c r="G217" s="5">
        <f>G218</f>
        <v>56490694</v>
      </c>
      <c r="H217" s="5">
        <f>H218</f>
        <v>57278272</v>
      </c>
    </row>
    <row r="218" spans="1:8" s="2" customFormat="1" ht="13.5">
      <c r="A218" s="12" t="s">
        <v>1</v>
      </c>
      <c r="B218" s="8" t="s">
        <v>145</v>
      </c>
      <c r="C218" s="8" t="s">
        <v>147</v>
      </c>
      <c r="D218" s="8" t="s">
        <v>124</v>
      </c>
      <c r="E218" s="8" t="s">
        <v>396</v>
      </c>
      <c r="F218" s="8" t="s">
        <v>2</v>
      </c>
      <c r="G218" s="5">
        <v>56490694</v>
      </c>
      <c r="H218" s="5">
        <v>57278272</v>
      </c>
    </row>
    <row r="219" spans="1:8" s="2" customFormat="1" ht="57.75" customHeight="1">
      <c r="A219" s="15" t="s">
        <v>276</v>
      </c>
      <c r="B219" s="8" t="s">
        <v>145</v>
      </c>
      <c r="C219" s="8" t="s">
        <v>147</v>
      </c>
      <c r="D219" s="8" t="s">
        <v>124</v>
      </c>
      <c r="E219" s="8" t="s">
        <v>397</v>
      </c>
      <c r="F219" s="8"/>
      <c r="G219" s="5">
        <f>G220</f>
        <v>863400</v>
      </c>
      <c r="H219" s="5">
        <f>H220</f>
        <v>863400</v>
      </c>
    </row>
    <row r="220" spans="1:8" s="2" customFormat="1" ht="13.5">
      <c r="A220" s="12" t="s">
        <v>1</v>
      </c>
      <c r="B220" s="8" t="s">
        <v>145</v>
      </c>
      <c r="C220" s="8" t="s">
        <v>147</v>
      </c>
      <c r="D220" s="8" t="s">
        <v>124</v>
      </c>
      <c r="E220" s="8" t="s">
        <v>397</v>
      </c>
      <c r="F220" s="8" t="s">
        <v>2</v>
      </c>
      <c r="G220" s="5">
        <v>863400</v>
      </c>
      <c r="H220" s="5">
        <v>863400</v>
      </c>
    </row>
    <row r="221" spans="1:8" s="2" customFormat="1" ht="25.5">
      <c r="A221" s="12" t="s">
        <v>62</v>
      </c>
      <c r="B221" s="8" t="s">
        <v>145</v>
      </c>
      <c r="C221" s="8" t="s">
        <v>147</v>
      </c>
      <c r="D221" s="8" t="s">
        <v>124</v>
      </c>
      <c r="E221" s="8" t="s">
        <v>398</v>
      </c>
      <c r="F221" s="8"/>
      <c r="G221" s="5">
        <f>G222</f>
        <v>1006700</v>
      </c>
      <c r="H221" s="5">
        <f>H222</f>
        <v>1006700</v>
      </c>
    </row>
    <row r="222" spans="1:8" s="2" customFormat="1" ht="13.5">
      <c r="A222" s="12" t="s">
        <v>1</v>
      </c>
      <c r="B222" s="8" t="s">
        <v>145</v>
      </c>
      <c r="C222" s="8" t="s">
        <v>147</v>
      </c>
      <c r="D222" s="8" t="s">
        <v>124</v>
      </c>
      <c r="E222" s="8" t="s">
        <v>398</v>
      </c>
      <c r="F222" s="8" t="s">
        <v>2</v>
      </c>
      <c r="G222" s="5">
        <f t="shared" ref="G222:H222" si="62">343700+663000</f>
        <v>1006700</v>
      </c>
      <c r="H222" s="5">
        <f t="shared" si="62"/>
        <v>1006700</v>
      </c>
    </row>
    <row r="223" spans="1:8" s="2" customFormat="1" ht="25.5">
      <c r="A223" s="12" t="s">
        <v>268</v>
      </c>
      <c r="B223" s="8" t="s">
        <v>145</v>
      </c>
      <c r="C223" s="8" t="s">
        <v>147</v>
      </c>
      <c r="D223" s="8" t="s">
        <v>124</v>
      </c>
      <c r="E223" s="8" t="s">
        <v>399</v>
      </c>
      <c r="F223" s="8"/>
      <c r="G223" s="5">
        <f>G224</f>
        <v>3420920</v>
      </c>
      <c r="H223" s="5">
        <f>H224</f>
        <v>3420920</v>
      </c>
    </row>
    <row r="224" spans="1:8" s="2" customFormat="1" ht="13.5">
      <c r="A224" s="12" t="s">
        <v>1</v>
      </c>
      <c r="B224" s="8" t="s">
        <v>145</v>
      </c>
      <c r="C224" s="8" t="s">
        <v>147</v>
      </c>
      <c r="D224" s="8" t="s">
        <v>124</v>
      </c>
      <c r="E224" s="8" t="s">
        <v>399</v>
      </c>
      <c r="F224" s="8" t="s">
        <v>2</v>
      </c>
      <c r="G224" s="5">
        <f>3378600+42320</f>
        <v>3420920</v>
      </c>
      <c r="H224" s="5">
        <f>3378600+42320</f>
        <v>3420920</v>
      </c>
    </row>
    <row r="225" spans="1:8" s="2" customFormat="1" ht="13.5">
      <c r="A225" s="9" t="s">
        <v>152</v>
      </c>
      <c r="B225" s="8" t="s">
        <v>145</v>
      </c>
      <c r="C225" s="8" t="s">
        <v>147</v>
      </c>
      <c r="D225" s="8" t="s">
        <v>124</v>
      </c>
      <c r="E225" s="8" t="s">
        <v>428</v>
      </c>
      <c r="F225" s="8"/>
      <c r="G225" s="5">
        <f>G226</f>
        <v>6401697</v>
      </c>
      <c r="H225" s="5">
        <f>H226</f>
        <v>6490948</v>
      </c>
    </row>
    <row r="226" spans="1:8" s="2" customFormat="1" ht="13.5">
      <c r="A226" s="12" t="s">
        <v>1</v>
      </c>
      <c r="B226" s="8" t="s">
        <v>145</v>
      </c>
      <c r="C226" s="8" t="s">
        <v>147</v>
      </c>
      <c r="D226" s="8" t="s">
        <v>124</v>
      </c>
      <c r="E226" s="8" t="s">
        <v>428</v>
      </c>
      <c r="F226" s="8" t="s">
        <v>2</v>
      </c>
      <c r="G226" s="5">
        <v>6401697</v>
      </c>
      <c r="H226" s="5">
        <v>6490948</v>
      </c>
    </row>
    <row r="227" spans="1:8" s="2" customFormat="1" ht="25.5">
      <c r="A227" s="12" t="s">
        <v>447</v>
      </c>
      <c r="B227" s="8" t="s">
        <v>145</v>
      </c>
      <c r="C227" s="8" t="s">
        <v>147</v>
      </c>
      <c r="D227" s="8" t="s">
        <v>124</v>
      </c>
      <c r="E227" s="8" t="s">
        <v>448</v>
      </c>
      <c r="F227" s="8"/>
      <c r="G227" s="5">
        <f>G228</f>
        <v>18742000</v>
      </c>
      <c r="H227" s="5">
        <f>H228</f>
        <v>20330200</v>
      </c>
    </row>
    <row r="228" spans="1:8" s="2" customFormat="1" ht="13.5">
      <c r="A228" s="12" t="s">
        <v>1</v>
      </c>
      <c r="B228" s="8" t="s">
        <v>145</v>
      </c>
      <c r="C228" s="8" t="s">
        <v>147</v>
      </c>
      <c r="D228" s="8" t="s">
        <v>124</v>
      </c>
      <c r="E228" s="8" t="s">
        <v>448</v>
      </c>
      <c r="F228" s="8" t="s">
        <v>2</v>
      </c>
      <c r="G228" s="5">
        <v>18742000</v>
      </c>
      <c r="H228" s="5">
        <v>20330200</v>
      </c>
    </row>
    <row r="229" spans="1:8" s="2" customFormat="1" ht="27" customHeight="1">
      <c r="A229" s="12" t="s">
        <v>277</v>
      </c>
      <c r="B229" s="8" t="s">
        <v>145</v>
      </c>
      <c r="C229" s="8" t="s">
        <v>147</v>
      </c>
      <c r="D229" s="8" t="s">
        <v>124</v>
      </c>
      <c r="E229" s="8" t="s">
        <v>429</v>
      </c>
      <c r="F229" s="8"/>
      <c r="G229" s="5">
        <f>G230</f>
        <v>24515220</v>
      </c>
      <c r="H229" s="5">
        <f>H230</f>
        <v>25202270</v>
      </c>
    </row>
    <row r="230" spans="1:8" s="2" customFormat="1" ht="13.5">
      <c r="A230" s="12" t="s">
        <v>1</v>
      </c>
      <c r="B230" s="8" t="s">
        <v>145</v>
      </c>
      <c r="C230" s="8" t="s">
        <v>147</v>
      </c>
      <c r="D230" s="8" t="s">
        <v>124</v>
      </c>
      <c r="E230" s="8" t="s">
        <v>429</v>
      </c>
      <c r="F230" s="8" t="s">
        <v>2</v>
      </c>
      <c r="G230" s="5">
        <f>25312000+28520-825300</f>
        <v>24515220</v>
      </c>
      <c r="H230" s="5">
        <f>25912100+27870-737700</f>
        <v>25202270</v>
      </c>
    </row>
    <row r="231" spans="1:8" s="2" customFormat="1" ht="13.5">
      <c r="A231" s="12" t="s">
        <v>375</v>
      </c>
      <c r="B231" s="8" t="s">
        <v>145</v>
      </c>
      <c r="C231" s="8" t="s">
        <v>147</v>
      </c>
      <c r="D231" s="8" t="s">
        <v>124</v>
      </c>
      <c r="E231" s="8" t="s">
        <v>480</v>
      </c>
      <c r="F231" s="8"/>
      <c r="G231" s="5">
        <f>G232+G239</f>
        <v>8764139</v>
      </c>
      <c r="H231" s="5">
        <f>H232+H239</f>
        <v>3748300</v>
      </c>
    </row>
    <row r="232" spans="1:8" s="2" customFormat="1" ht="13.5">
      <c r="A232" s="12" t="s">
        <v>481</v>
      </c>
      <c r="B232" s="8" t="s">
        <v>145</v>
      </c>
      <c r="C232" s="8" t="s">
        <v>147</v>
      </c>
      <c r="D232" s="8" t="s">
        <v>124</v>
      </c>
      <c r="E232" s="8" t="s">
        <v>255</v>
      </c>
      <c r="F232" s="8"/>
      <c r="G232" s="5">
        <f>G233+G235+G237</f>
        <v>7611500</v>
      </c>
      <c r="H232" s="5">
        <f>H233+H235+H237</f>
        <v>1655200</v>
      </c>
    </row>
    <row r="233" spans="1:8" s="2" customFormat="1" ht="25.5">
      <c r="A233" s="12" t="s">
        <v>222</v>
      </c>
      <c r="B233" s="8" t="s">
        <v>221</v>
      </c>
      <c r="C233" s="8" t="s">
        <v>147</v>
      </c>
      <c r="D233" s="8" t="s">
        <v>124</v>
      </c>
      <c r="E233" s="8" t="s">
        <v>256</v>
      </c>
      <c r="F233" s="8"/>
      <c r="G233" s="5">
        <f>G234</f>
        <v>155200</v>
      </c>
      <c r="H233" s="5">
        <f>H234</f>
        <v>155200</v>
      </c>
    </row>
    <row r="234" spans="1:8" s="2" customFormat="1" ht="13.5">
      <c r="A234" s="12" t="s">
        <v>1</v>
      </c>
      <c r="B234" s="8" t="s">
        <v>145</v>
      </c>
      <c r="C234" s="8" t="s">
        <v>147</v>
      </c>
      <c r="D234" s="8" t="s">
        <v>124</v>
      </c>
      <c r="E234" s="8" t="s">
        <v>256</v>
      </c>
      <c r="F234" s="8" t="s">
        <v>2</v>
      </c>
      <c r="G234" s="5">
        <f t="shared" ref="G234:H234" si="63">145200+10000</f>
        <v>155200</v>
      </c>
      <c r="H234" s="5">
        <f t="shared" si="63"/>
        <v>155200</v>
      </c>
    </row>
    <row r="235" spans="1:8" s="2" customFormat="1" ht="31.5" customHeight="1">
      <c r="A235" s="12" t="s">
        <v>449</v>
      </c>
      <c r="B235" s="8" t="s">
        <v>145</v>
      </c>
      <c r="C235" s="8" t="s">
        <v>147</v>
      </c>
      <c r="D235" s="8" t="s">
        <v>124</v>
      </c>
      <c r="E235" s="8" t="s">
        <v>450</v>
      </c>
      <c r="F235" s="8"/>
      <c r="G235" s="5">
        <f>G236</f>
        <v>0</v>
      </c>
      <c r="H235" s="5">
        <f>H236</f>
        <v>1500000</v>
      </c>
    </row>
    <row r="236" spans="1:8" s="2" customFormat="1" ht="13.5">
      <c r="A236" s="12" t="s">
        <v>1</v>
      </c>
      <c r="B236" s="8" t="s">
        <v>145</v>
      </c>
      <c r="C236" s="8" t="s">
        <v>147</v>
      </c>
      <c r="D236" s="8" t="s">
        <v>124</v>
      </c>
      <c r="E236" s="8" t="s">
        <v>450</v>
      </c>
      <c r="F236" s="8" t="s">
        <v>2</v>
      </c>
      <c r="G236" s="5">
        <v>0</v>
      </c>
      <c r="H236" s="5">
        <v>1500000</v>
      </c>
    </row>
    <row r="237" spans="1:8" s="2" customFormat="1" ht="25.5">
      <c r="A237" s="12" t="s">
        <v>296</v>
      </c>
      <c r="B237" s="8" t="s">
        <v>145</v>
      </c>
      <c r="C237" s="8" t="s">
        <v>147</v>
      </c>
      <c r="D237" s="8" t="s">
        <v>124</v>
      </c>
      <c r="E237" s="8" t="s">
        <v>295</v>
      </c>
      <c r="F237" s="8"/>
      <c r="G237" s="5">
        <f>G238</f>
        <v>7456300</v>
      </c>
      <c r="H237" s="5">
        <f>H238</f>
        <v>0</v>
      </c>
    </row>
    <row r="238" spans="1:8" s="2" customFormat="1" ht="13.5">
      <c r="A238" s="12" t="s">
        <v>1</v>
      </c>
      <c r="B238" s="8" t="s">
        <v>145</v>
      </c>
      <c r="C238" s="8" t="s">
        <v>147</v>
      </c>
      <c r="D238" s="8" t="s">
        <v>124</v>
      </c>
      <c r="E238" s="8" t="s">
        <v>295</v>
      </c>
      <c r="F238" s="8" t="s">
        <v>2</v>
      </c>
      <c r="G238" s="5">
        <f>7436300+20000</f>
        <v>7456300</v>
      </c>
      <c r="H238" s="5">
        <v>0</v>
      </c>
    </row>
    <row r="239" spans="1:8" s="2" customFormat="1" ht="13.5">
      <c r="A239" s="12" t="s">
        <v>298</v>
      </c>
      <c r="B239" s="8" t="s">
        <v>145</v>
      </c>
      <c r="C239" s="8" t="s">
        <v>147</v>
      </c>
      <c r="D239" s="8" t="s">
        <v>124</v>
      </c>
      <c r="E239" s="8" t="s">
        <v>297</v>
      </c>
      <c r="F239" s="8"/>
      <c r="G239" s="5">
        <f>G242</f>
        <v>1152639</v>
      </c>
      <c r="H239" s="5">
        <f>H240</f>
        <v>2093100</v>
      </c>
    </row>
    <row r="240" spans="1:8" s="2" customFormat="1" ht="25.5">
      <c r="A240" s="12" t="s">
        <v>451</v>
      </c>
      <c r="B240" s="8" t="s">
        <v>145</v>
      </c>
      <c r="C240" s="8" t="s">
        <v>147</v>
      </c>
      <c r="D240" s="8" t="s">
        <v>124</v>
      </c>
      <c r="E240" s="8" t="s">
        <v>452</v>
      </c>
      <c r="F240" s="8"/>
      <c r="G240" s="5">
        <f>G241</f>
        <v>0</v>
      </c>
      <c r="H240" s="5">
        <f>H241</f>
        <v>2093100</v>
      </c>
    </row>
    <row r="241" spans="1:8" s="2" customFormat="1" ht="13.5">
      <c r="A241" s="12" t="s">
        <v>1</v>
      </c>
      <c r="B241" s="8" t="s">
        <v>145</v>
      </c>
      <c r="C241" s="8" t="s">
        <v>147</v>
      </c>
      <c r="D241" s="8" t="s">
        <v>124</v>
      </c>
      <c r="E241" s="8" t="s">
        <v>452</v>
      </c>
      <c r="F241" s="8" t="s">
        <v>2</v>
      </c>
      <c r="G241" s="5">
        <v>0</v>
      </c>
      <c r="H241" s="5">
        <f>2047100+46000</f>
        <v>2093100</v>
      </c>
    </row>
    <row r="242" spans="1:8" s="2" customFormat="1" ht="25.5">
      <c r="A242" s="12" t="s">
        <v>300</v>
      </c>
      <c r="B242" s="8" t="s">
        <v>145</v>
      </c>
      <c r="C242" s="8" t="s">
        <v>147</v>
      </c>
      <c r="D242" s="8" t="s">
        <v>124</v>
      </c>
      <c r="E242" s="8" t="s">
        <v>299</v>
      </c>
      <c r="F242" s="8"/>
      <c r="G242" s="5">
        <f t="shared" ref="G242:H242" si="64">G243</f>
        <v>1152639</v>
      </c>
      <c r="H242" s="5">
        <f t="shared" si="64"/>
        <v>0</v>
      </c>
    </row>
    <row r="243" spans="1:8" s="2" customFormat="1" ht="13.5">
      <c r="A243" s="12" t="s">
        <v>1</v>
      </c>
      <c r="B243" s="8" t="s">
        <v>145</v>
      </c>
      <c r="C243" s="8" t="s">
        <v>147</v>
      </c>
      <c r="D243" s="8" t="s">
        <v>124</v>
      </c>
      <c r="E243" s="8" t="s">
        <v>299</v>
      </c>
      <c r="F243" s="8" t="s">
        <v>2</v>
      </c>
      <c r="G243" s="5">
        <f>1151800+839</f>
        <v>1152639</v>
      </c>
      <c r="H243" s="5">
        <v>0</v>
      </c>
    </row>
    <row r="244" spans="1:8" s="2" customFormat="1" ht="25.5">
      <c r="A244" s="12" t="s">
        <v>304</v>
      </c>
      <c r="B244" s="8" t="s">
        <v>145</v>
      </c>
      <c r="C244" s="8" t="s">
        <v>147</v>
      </c>
      <c r="D244" s="8" t="s">
        <v>124</v>
      </c>
      <c r="E244" s="8" t="s">
        <v>442</v>
      </c>
      <c r="F244" s="8"/>
      <c r="G244" s="5">
        <f>G245</f>
        <v>986600</v>
      </c>
      <c r="H244" s="5">
        <f>H245</f>
        <v>986600</v>
      </c>
    </row>
    <row r="245" spans="1:8" s="2" customFormat="1" ht="13.5">
      <c r="A245" s="12" t="s">
        <v>1</v>
      </c>
      <c r="B245" s="8" t="s">
        <v>145</v>
      </c>
      <c r="C245" s="8" t="s">
        <v>147</v>
      </c>
      <c r="D245" s="8" t="s">
        <v>124</v>
      </c>
      <c r="E245" s="8" t="s">
        <v>442</v>
      </c>
      <c r="F245" s="8" t="s">
        <v>2</v>
      </c>
      <c r="G245" s="5">
        <f>895300+91300</f>
        <v>986600</v>
      </c>
      <c r="H245" s="5">
        <f>895300+91300</f>
        <v>986600</v>
      </c>
    </row>
    <row r="246" spans="1:8" s="2" customFormat="1" ht="13.5">
      <c r="A246" s="12" t="s">
        <v>8</v>
      </c>
      <c r="B246" s="8" t="s">
        <v>145</v>
      </c>
      <c r="C246" s="8" t="s">
        <v>147</v>
      </c>
      <c r="D246" s="8" t="s">
        <v>123</v>
      </c>
      <c r="E246" s="8"/>
      <c r="F246" s="8"/>
      <c r="G246" s="5">
        <f t="shared" ref="G246:H246" si="65">G247</f>
        <v>20587559</v>
      </c>
      <c r="H246" s="5">
        <f t="shared" si="65"/>
        <v>20693637</v>
      </c>
    </row>
    <row r="247" spans="1:8" s="2" customFormat="1" ht="13.5">
      <c r="A247" s="12" t="s">
        <v>10</v>
      </c>
      <c r="B247" s="8" t="s">
        <v>145</v>
      </c>
      <c r="C247" s="8" t="s">
        <v>147</v>
      </c>
      <c r="D247" s="8" t="s">
        <v>123</v>
      </c>
      <c r="E247" s="8" t="s">
        <v>32</v>
      </c>
      <c r="F247" s="8"/>
      <c r="G247" s="5">
        <f t="shared" ref="G247:H247" si="66">G248+G250</f>
        <v>20587559</v>
      </c>
      <c r="H247" s="5">
        <f t="shared" si="66"/>
        <v>20693637</v>
      </c>
    </row>
    <row r="248" spans="1:8" s="2" customFormat="1" ht="13.5">
      <c r="A248" s="9" t="s">
        <v>151</v>
      </c>
      <c r="B248" s="8" t="s">
        <v>145</v>
      </c>
      <c r="C248" s="8" t="s">
        <v>147</v>
      </c>
      <c r="D248" s="8" t="s">
        <v>123</v>
      </c>
      <c r="E248" s="8" t="s">
        <v>430</v>
      </c>
      <c r="F248" s="8"/>
      <c r="G248" s="5">
        <v>20409098</v>
      </c>
      <c r="H248" s="5">
        <v>20693637</v>
      </c>
    </row>
    <row r="249" spans="1:8" s="2" customFormat="1" ht="13.5">
      <c r="A249" s="12" t="s">
        <v>1</v>
      </c>
      <c r="B249" s="8" t="s">
        <v>145</v>
      </c>
      <c r="C249" s="8" t="s">
        <v>147</v>
      </c>
      <c r="D249" s="8" t="s">
        <v>123</v>
      </c>
      <c r="E249" s="8" t="s">
        <v>430</v>
      </c>
      <c r="F249" s="8" t="s">
        <v>2</v>
      </c>
      <c r="G249" s="5">
        <v>20409098</v>
      </c>
      <c r="H249" s="5">
        <f t="shared" ref="G249:H250" si="67">H250</f>
        <v>0</v>
      </c>
    </row>
    <row r="250" spans="1:8" s="2" customFormat="1" ht="13.5">
      <c r="A250" s="12" t="s">
        <v>298</v>
      </c>
      <c r="B250" s="8" t="s">
        <v>145</v>
      </c>
      <c r="C250" s="8" t="s">
        <v>147</v>
      </c>
      <c r="D250" s="8" t="s">
        <v>123</v>
      </c>
      <c r="E250" s="8" t="s">
        <v>297</v>
      </c>
      <c r="F250" s="8"/>
      <c r="G250" s="5">
        <f t="shared" si="67"/>
        <v>178461</v>
      </c>
      <c r="H250" s="5">
        <f t="shared" si="67"/>
        <v>0</v>
      </c>
    </row>
    <row r="251" spans="1:8" s="2" customFormat="1" ht="25.5">
      <c r="A251" s="12" t="s">
        <v>300</v>
      </c>
      <c r="B251" s="8" t="s">
        <v>145</v>
      </c>
      <c r="C251" s="8" t="s">
        <v>147</v>
      </c>
      <c r="D251" s="8" t="s">
        <v>123</v>
      </c>
      <c r="E251" s="8" t="s">
        <v>299</v>
      </c>
      <c r="F251" s="8"/>
      <c r="G251" s="5">
        <f>178200+261</f>
        <v>178461</v>
      </c>
      <c r="H251" s="5">
        <v>0</v>
      </c>
    </row>
    <row r="252" spans="1:8" s="2" customFormat="1" ht="13.5">
      <c r="A252" s="12" t="s">
        <v>1</v>
      </c>
      <c r="B252" s="8" t="s">
        <v>145</v>
      </c>
      <c r="C252" s="8" t="s">
        <v>147</v>
      </c>
      <c r="D252" s="8" t="s">
        <v>123</v>
      </c>
      <c r="E252" s="8" t="s">
        <v>299</v>
      </c>
      <c r="F252" s="8" t="s">
        <v>2</v>
      </c>
      <c r="G252" s="5">
        <v>178461</v>
      </c>
      <c r="H252" s="5">
        <v>0</v>
      </c>
    </row>
    <row r="253" spans="1:8" s="2" customFormat="1" ht="13.5">
      <c r="A253" s="12" t="s">
        <v>153</v>
      </c>
      <c r="B253" s="8" t="s">
        <v>145</v>
      </c>
      <c r="C253" s="8" t="s">
        <v>147</v>
      </c>
      <c r="D253" s="8" t="s">
        <v>147</v>
      </c>
      <c r="E253" s="8"/>
      <c r="F253" s="8"/>
      <c r="G253" s="5">
        <f>G254+G265+G270</f>
        <v>14570100</v>
      </c>
      <c r="H253" s="5">
        <f>H254+H265+H270</f>
        <v>15403100</v>
      </c>
    </row>
    <row r="254" spans="1:8" s="3" customFormat="1" ht="13.5">
      <c r="A254" s="12" t="s">
        <v>10</v>
      </c>
      <c r="B254" s="8" t="s">
        <v>145</v>
      </c>
      <c r="C254" s="8" t="s">
        <v>147</v>
      </c>
      <c r="D254" s="8" t="s">
        <v>147</v>
      </c>
      <c r="E254" s="8" t="s">
        <v>32</v>
      </c>
      <c r="F254" s="8"/>
      <c r="G254" s="5">
        <f>G255+G257+G259+G261+G263</f>
        <v>14108900</v>
      </c>
      <c r="H254" s="5">
        <f>H255+H257+H259+H261+H263</f>
        <v>14941900</v>
      </c>
    </row>
    <row r="255" spans="1:8" s="3" customFormat="1" ht="13.5">
      <c r="A255" s="12" t="s">
        <v>11</v>
      </c>
      <c r="B255" s="8" t="s">
        <v>145</v>
      </c>
      <c r="C255" s="8" t="s">
        <v>147</v>
      </c>
      <c r="D255" s="8" t="s">
        <v>147</v>
      </c>
      <c r="E255" s="8" t="s">
        <v>431</v>
      </c>
      <c r="F255" s="8"/>
      <c r="G255" s="5">
        <f t="shared" ref="G255:H255" si="68">G256</f>
        <v>1000000</v>
      </c>
      <c r="H255" s="5">
        <f t="shared" si="68"/>
        <v>1000000</v>
      </c>
    </row>
    <row r="256" spans="1:8" s="3" customFormat="1" ht="13.5">
      <c r="A256" s="16" t="s">
        <v>195</v>
      </c>
      <c r="B256" s="8" t="s">
        <v>145</v>
      </c>
      <c r="C256" s="8" t="s">
        <v>147</v>
      </c>
      <c r="D256" s="8" t="s">
        <v>147</v>
      </c>
      <c r="E256" s="8" t="s">
        <v>431</v>
      </c>
      <c r="F256" s="8" t="s">
        <v>193</v>
      </c>
      <c r="G256" s="5">
        <v>1000000</v>
      </c>
      <c r="H256" s="5">
        <v>1000000</v>
      </c>
    </row>
    <row r="257" spans="1:9" s="3" customFormat="1" ht="13.5">
      <c r="A257" s="16" t="s">
        <v>270</v>
      </c>
      <c r="B257" s="8" t="s">
        <v>145</v>
      </c>
      <c r="C257" s="8" t="s">
        <v>147</v>
      </c>
      <c r="D257" s="8" t="s">
        <v>147</v>
      </c>
      <c r="E257" s="8" t="s">
        <v>432</v>
      </c>
      <c r="F257" s="8"/>
      <c r="G257" s="5">
        <f t="shared" ref="G257:H257" si="69">G258</f>
        <v>1495800</v>
      </c>
      <c r="H257" s="5">
        <f t="shared" si="69"/>
        <v>1495800</v>
      </c>
    </row>
    <row r="258" spans="1:9" s="3" customFormat="1" ht="13.5">
      <c r="A258" s="12" t="s">
        <v>1</v>
      </c>
      <c r="B258" s="8" t="s">
        <v>145</v>
      </c>
      <c r="C258" s="8" t="s">
        <v>147</v>
      </c>
      <c r="D258" s="8" t="s">
        <v>147</v>
      </c>
      <c r="E258" s="8" t="s">
        <v>432</v>
      </c>
      <c r="F258" s="8" t="s">
        <v>2</v>
      </c>
      <c r="G258" s="5">
        <v>1495800</v>
      </c>
      <c r="H258" s="5">
        <v>1495800</v>
      </c>
    </row>
    <row r="259" spans="1:9" s="3" customFormat="1" ht="13.5">
      <c r="A259" s="12" t="s">
        <v>11</v>
      </c>
      <c r="B259" s="8" t="s">
        <v>145</v>
      </c>
      <c r="C259" s="8" t="s">
        <v>147</v>
      </c>
      <c r="D259" s="8" t="s">
        <v>147</v>
      </c>
      <c r="E259" s="8" t="s">
        <v>431</v>
      </c>
      <c r="F259" s="8"/>
      <c r="G259" s="5">
        <f>G260</f>
        <v>9706000</v>
      </c>
      <c r="H259" s="5">
        <f>H260</f>
        <v>9706000</v>
      </c>
    </row>
    <row r="260" spans="1:9" s="3" customFormat="1" ht="13.5">
      <c r="A260" s="12" t="s">
        <v>1</v>
      </c>
      <c r="B260" s="8" t="s">
        <v>145</v>
      </c>
      <c r="C260" s="8" t="s">
        <v>147</v>
      </c>
      <c r="D260" s="8" t="s">
        <v>147</v>
      </c>
      <c r="E260" s="8" t="s">
        <v>431</v>
      </c>
      <c r="F260" s="8" t="s">
        <v>2</v>
      </c>
      <c r="G260" s="5">
        <f t="shared" ref="G260:H260" si="70">7206000+2500000</f>
        <v>9706000</v>
      </c>
      <c r="H260" s="5">
        <f t="shared" si="70"/>
        <v>9706000</v>
      </c>
    </row>
    <row r="261" spans="1:9" s="3" customFormat="1" ht="25.5">
      <c r="A261" s="12" t="s">
        <v>269</v>
      </c>
      <c r="B261" s="8" t="s">
        <v>145</v>
      </c>
      <c r="C261" s="8" t="s">
        <v>147</v>
      </c>
      <c r="D261" s="8" t="s">
        <v>147</v>
      </c>
      <c r="E261" s="8" t="s">
        <v>433</v>
      </c>
      <c r="F261" s="8"/>
      <c r="G261" s="5">
        <f>G262</f>
        <v>1507100</v>
      </c>
      <c r="H261" s="5">
        <f>H262</f>
        <v>2340100</v>
      </c>
    </row>
    <row r="262" spans="1:9" s="3" customFormat="1" ht="13.5">
      <c r="A262" s="12" t="s">
        <v>1</v>
      </c>
      <c r="B262" s="8" t="s">
        <v>145</v>
      </c>
      <c r="C262" s="8" t="s">
        <v>147</v>
      </c>
      <c r="D262" s="8" t="s">
        <v>147</v>
      </c>
      <c r="E262" s="8" t="s">
        <v>433</v>
      </c>
      <c r="F262" s="8" t="s">
        <v>2</v>
      </c>
      <c r="G262" s="5">
        <f>1327100+180000</f>
        <v>1507100</v>
      </c>
      <c r="H262" s="5">
        <f>2040100+300000</f>
        <v>2340100</v>
      </c>
    </row>
    <row r="263" spans="1:9" s="3" customFormat="1" ht="13.5">
      <c r="A263" s="12" t="s">
        <v>63</v>
      </c>
      <c r="B263" s="8" t="s">
        <v>145</v>
      </c>
      <c r="C263" s="8" t="s">
        <v>147</v>
      </c>
      <c r="D263" s="8" t="s">
        <v>147</v>
      </c>
      <c r="E263" s="8" t="s">
        <v>434</v>
      </c>
      <c r="F263" s="8"/>
      <c r="G263" s="5">
        <f>G264</f>
        <v>400000</v>
      </c>
      <c r="H263" s="5">
        <f>H264</f>
        <v>400000</v>
      </c>
    </row>
    <row r="264" spans="1:9" s="3" customFormat="1" ht="21" customHeight="1">
      <c r="A264" s="12" t="s">
        <v>1</v>
      </c>
      <c r="B264" s="8" t="s">
        <v>145</v>
      </c>
      <c r="C264" s="8" t="s">
        <v>147</v>
      </c>
      <c r="D264" s="8" t="s">
        <v>147</v>
      </c>
      <c r="E264" s="8" t="s">
        <v>434</v>
      </c>
      <c r="F264" s="8" t="s">
        <v>2</v>
      </c>
      <c r="G264" s="5">
        <v>400000</v>
      </c>
      <c r="H264" s="5">
        <v>400000</v>
      </c>
    </row>
    <row r="265" spans="1:9" s="3" customFormat="1" ht="13.5">
      <c r="A265" s="23" t="s">
        <v>216</v>
      </c>
      <c r="B265" s="8" t="s">
        <v>145</v>
      </c>
      <c r="C265" s="8" t="s">
        <v>147</v>
      </c>
      <c r="D265" s="8" t="s">
        <v>147</v>
      </c>
      <c r="E265" s="8" t="s">
        <v>21</v>
      </c>
      <c r="F265" s="8"/>
      <c r="G265" s="5">
        <f t="shared" ref="G265:H267" si="71">G266</f>
        <v>273000</v>
      </c>
      <c r="H265" s="5">
        <f t="shared" si="71"/>
        <v>273000</v>
      </c>
      <c r="I265" s="2"/>
    </row>
    <row r="266" spans="1:9" s="3" customFormat="1" ht="13.5">
      <c r="A266" s="12" t="s">
        <v>375</v>
      </c>
      <c r="B266" s="8" t="s">
        <v>145</v>
      </c>
      <c r="C266" s="8" t="s">
        <v>147</v>
      </c>
      <c r="D266" s="8" t="s">
        <v>147</v>
      </c>
      <c r="E266" s="8" t="s">
        <v>374</v>
      </c>
      <c r="F266" s="8"/>
      <c r="G266" s="5">
        <f t="shared" si="71"/>
        <v>273000</v>
      </c>
      <c r="H266" s="5">
        <f t="shared" si="71"/>
        <v>273000</v>
      </c>
      <c r="I266" s="2"/>
    </row>
    <row r="267" spans="1:9" s="3" customFormat="1" ht="13.5">
      <c r="A267" s="23" t="s">
        <v>376</v>
      </c>
      <c r="B267" s="8" t="s">
        <v>145</v>
      </c>
      <c r="C267" s="8" t="s">
        <v>147</v>
      </c>
      <c r="D267" s="8" t="s">
        <v>147</v>
      </c>
      <c r="E267" s="8" t="s">
        <v>251</v>
      </c>
      <c r="F267" s="8"/>
      <c r="G267" s="5">
        <f t="shared" si="71"/>
        <v>273000</v>
      </c>
      <c r="H267" s="5">
        <f t="shared" si="71"/>
        <v>273000</v>
      </c>
      <c r="I267" s="2"/>
    </row>
    <row r="268" spans="1:9" s="3" customFormat="1" ht="13.5">
      <c r="A268" s="23" t="s">
        <v>22</v>
      </c>
      <c r="B268" s="8" t="s">
        <v>145</v>
      </c>
      <c r="C268" s="8" t="s">
        <v>147</v>
      </c>
      <c r="D268" s="8" t="s">
        <v>147</v>
      </c>
      <c r="E268" s="8" t="s">
        <v>252</v>
      </c>
      <c r="F268" s="8"/>
      <c r="G268" s="5">
        <f>G269</f>
        <v>273000</v>
      </c>
      <c r="H268" s="5">
        <f>H269</f>
        <v>273000</v>
      </c>
      <c r="I268" s="2"/>
    </row>
    <row r="269" spans="1:9" s="3" customFormat="1" ht="13.5">
      <c r="A269" s="16" t="s">
        <v>195</v>
      </c>
      <c r="B269" s="8" t="s">
        <v>145</v>
      </c>
      <c r="C269" s="8" t="s">
        <v>147</v>
      </c>
      <c r="D269" s="8" t="s">
        <v>147</v>
      </c>
      <c r="E269" s="8" t="s">
        <v>252</v>
      </c>
      <c r="F269" s="8" t="s">
        <v>193</v>
      </c>
      <c r="G269" s="5">
        <f t="shared" ref="G269:H269" si="72">123000+150000</f>
        <v>273000</v>
      </c>
      <c r="H269" s="5">
        <f t="shared" si="72"/>
        <v>273000</v>
      </c>
      <c r="I269" s="2"/>
    </row>
    <row r="270" spans="1:9" s="3" customFormat="1" ht="25.5">
      <c r="A270" s="12" t="s">
        <v>443</v>
      </c>
      <c r="B270" s="8" t="s">
        <v>145</v>
      </c>
      <c r="C270" s="8" t="s">
        <v>147</v>
      </c>
      <c r="D270" s="8" t="s">
        <v>147</v>
      </c>
      <c r="E270" s="8" t="s">
        <v>444</v>
      </c>
      <c r="F270" s="8"/>
      <c r="G270" s="5">
        <f t="shared" ref="G270:H271" si="73">G271</f>
        <v>188200</v>
      </c>
      <c r="H270" s="5">
        <f t="shared" si="73"/>
        <v>188200</v>
      </c>
      <c r="I270" s="2"/>
    </row>
    <row r="271" spans="1:9" s="3" customFormat="1" ht="13.5">
      <c r="A271" s="12" t="s">
        <v>445</v>
      </c>
      <c r="B271" s="8" t="s">
        <v>145</v>
      </c>
      <c r="C271" s="8" t="s">
        <v>147</v>
      </c>
      <c r="D271" s="8" t="s">
        <v>147</v>
      </c>
      <c r="E271" s="8" t="s">
        <v>446</v>
      </c>
      <c r="F271" s="8"/>
      <c r="G271" s="5">
        <f t="shared" si="73"/>
        <v>188200</v>
      </c>
      <c r="H271" s="5">
        <f t="shared" si="73"/>
        <v>188200</v>
      </c>
      <c r="I271" s="2"/>
    </row>
    <row r="272" spans="1:9" s="3" customFormat="1" ht="17.25" customHeight="1">
      <c r="A272" s="12" t="s">
        <v>1</v>
      </c>
      <c r="B272" s="8" t="s">
        <v>145</v>
      </c>
      <c r="C272" s="8" t="s">
        <v>147</v>
      </c>
      <c r="D272" s="8" t="s">
        <v>147</v>
      </c>
      <c r="E272" s="8" t="s">
        <v>446</v>
      </c>
      <c r="F272" s="8" t="s">
        <v>2</v>
      </c>
      <c r="G272" s="5">
        <f>185300+2900</f>
        <v>188200</v>
      </c>
      <c r="H272" s="5">
        <f>185300+2900</f>
        <v>188200</v>
      </c>
      <c r="I272" s="2"/>
    </row>
    <row r="273" spans="1:8" s="3" customFormat="1" ht="13.5">
      <c r="A273" s="23" t="s">
        <v>154</v>
      </c>
      <c r="B273" s="8" t="s">
        <v>145</v>
      </c>
      <c r="C273" s="8" t="s">
        <v>147</v>
      </c>
      <c r="D273" s="8" t="s">
        <v>129</v>
      </c>
      <c r="E273" s="8"/>
      <c r="F273" s="8"/>
      <c r="G273" s="5">
        <f>G279+G274</f>
        <v>27985865</v>
      </c>
      <c r="H273" s="5">
        <f>H279+H274</f>
        <v>27985865</v>
      </c>
    </row>
    <row r="274" spans="1:8" s="3" customFormat="1" ht="13.5">
      <c r="A274" s="16" t="s">
        <v>265</v>
      </c>
      <c r="B274" s="8" t="s">
        <v>145</v>
      </c>
      <c r="C274" s="8" t="s">
        <v>147</v>
      </c>
      <c r="D274" s="8" t="s">
        <v>129</v>
      </c>
      <c r="E274" s="8" t="s">
        <v>264</v>
      </c>
      <c r="F274" s="8"/>
      <c r="G274" s="5">
        <f t="shared" ref="G274:H274" si="74">G275+G277</f>
        <v>22000</v>
      </c>
      <c r="H274" s="5">
        <f t="shared" si="74"/>
        <v>22000</v>
      </c>
    </row>
    <row r="275" spans="1:8" s="3" customFormat="1" ht="13.5">
      <c r="A275" s="16" t="s">
        <v>266</v>
      </c>
      <c r="B275" s="8" t="s">
        <v>145</v>
      </c>
      <c r="C275" s="8" t="s">
        <v>147</v>
      </c>
      <c r="D275" s="8" t="s">
        <v>129</v>
      </c>
      <c r="E275" s="8" t="s">
        <v>306</v>
      </c>
      <c r="F275" s="8"/>
      <c r="G275" s="5">
        <f t="shared" ref="G275:H275" si="75">G276</f>
        <v>10000</v>
      </c>
      <c r="H275" s="5">
        <f t="shared" si="75"/>
        <v>10000</v>
      </c>
    </row>
    <row r="276" spans="1:8" s="3" customFormat="1" ht="13.5">
      <c r="A276" s="16" t="s">
        <v>195</v>
      </c>
      <c r="B276" s="8" t="s">
        <v>145</v>
      </c>
      <c r="C276" s="8" t="s">
        <v>147</v>
      </c>
      <c r="D276" s="8" t="s">
        <v>129</v>
      </c>
      <c r="E276" s="8" t="s">
        <v>306</v>
      </c>
      <c r="F276" s="8" t="s">
        <v>193</v>
      </c>
      <c r="G276" s="5">
        <v>10000</v>
      </c>
      <c r="H276" s="5">
        <v>10000</v>
      </c>
    </row>
    <row r="277" spans="1:8" s="3" customFormat="1" ht="13.5">
      <c r="A277" s="16" t="s">
        <v>279</v>
      </c>
      <c r="B277" s="8" t="s">
        <v>145</v>
      </c>
      <c r="C277" s="8" t="s">
        <v>147</v>
      </c>
      <c r="D277" s="8" t="s">
        <v>129</v>
      </c>
      <c r="E277" s="8" t="s">
        <v>307</v>
      </c>
      <c r="F277" s="8"/>
      <c r="G277" s="5">
        <f t="shared" ref="G277:H277" si="76">G278</f>
        <v>12000</v>
      </c>
      <c r="H277" s="5">
        <f t="shared" si="76"/>
        <v>12000</v>
      </c>
    </row>
    <row r="278" spans="1:8" s="3" customFormat="1" ht="13.5">
      <c r="A278" s="16" t="s">
        <v>195</v>
      </c>
      <c r="B278" s="8" t="s">
        <v>145</v>
      </c>
      <c r="C278" s="8" t="s">
        <v>147</v>
      </c>
      <c r="D278" s="8" t="s">
        <v>129</v>
      </c>
      <c r="E278" s="8" t="s">
        <v>307</v>
      </c>
      <c r="F278" s="8" t="s">
        <v>193</v>
      </c>
      <c r="G278" s="5">
        <v>12000</v>
      </c>
      <c r="H278" s="5">
        <v>12000</v>
      </c>
    </row>
    <row r="279" spans="1:8" s="3" customFormat="1" ht="13.5">
      <c r="A279" s="12" t="s">
        <v>10</v>
      </c>
      <c r="B279" s="8" t="s">
        <v>145</v>
      </c>
      <c r="C279" s="8" t="s">
        <v>147</v>
      </c>
      <c r="D279" s="8" t="s">
        <v>129</v>
      </c>
      <c r="E279" s="8" t="s">
        <v>32</v>
      </c>
      <c r="F279" s="8"/>
      <c r="G279" s="5">
        <f>G280+G284+G286+G288</f>
        <v>27963865</v>
      </c>
      <c r="H279" s="5">
        <f>H280+H284+H286+H288</f>
        <v>27963865</v>
      </c>
    </row>
    <row r="280" spans="1:8" s="3" customFormat="1" ht="25.5">
      <c r="A280" s="16" t="s">
        <v>125</v>
      </c>
      <c r="B280" s="8" t="s">
        <v>145</v>
      </c>
      <c r="C280" s="8" t="s">
        <v>147</v>
      </c>
      <c r="D280" s="8" t="s">
        <v>129</v>
      </c>
      <c r="E280" s="8" t="s">
        <v>437</v>
      </c>
      <c r="F280" s="8"/>
      <c r="G280" s="5">
        <f t="shared" ref="G280:H280" si="77">SUM(G281:G283)</f>
        <v>4069618</v>
      </c>
      <c r="H280" s="5">
        <f t="shared" si="77"/>
        <v>4069618</v>
      </c>
    </row>
    <row r="281" spans="1:8" s="3" customFormat="1" ht="33" customHeight="1">
      <c r="A281" s="16" t="s">
        <v>194</v>
      </c>
      <c r="B281" s="8" t="s">
        <v>145</v>
      </c>
      <c r="C281" s="8" t="s">
        <v>147</v>
      </c>
      <c r="D281" s="8" t="s">
        <v>129</v>
      </c>
      <c r="E281" s="8" t="s">
        <v>437</v>
      </c>
      <c r="F281" s="8" t="s">
        <v>192</v>
      </c>
      <c r="G281" s="5">
        <f t="shared" ref="G281:H281" si="78">2973785+898083</f>
        <v>3871868</v>
      </c>
      <c r="H281" s="5">
        <f t="shared" si="78"/>
        <v>3871868</v>
      </c>
    </row>
    <row r="282" spans="1:8" s="3" customFormat="1" ht="13.5">
      <c r="A282" s="16" t="s">
        <v>195</v>
      </c>
      <c r="B282" s="8" t="s">
        <v>145</v>
      </c>
      <c r="C282" s="8" t="s">
        <v>147</v>
      </c>
      <c r="D282" s="8" t="s">
        <v>129</v>
      </c>
      <c r="E282" s="8" t="s">
        <v>437</v>
      </c>
      <c r="F282" s="8" t="s">
        <v>193</v>
      </c>
      <c r="G282" s="5">
        <f t="shared" ref="G282:H282" si="79">124000+73750</f>
        <v>197750</v>
      </c>
      <c r="H282" s="5">
        <f t="shared" si="79"/>
        <v>197750</v>
      </c>
    </row>
    <row r="283" spans="1:8" s="3" customFormat="1" ht="13.5">
      <c r="A283" s="16" t="s">
        <v>197</v>
      </c>
      <c r="B283" s="8" t="s">
        <v>145</v>
      </c>
      <c r="C283" s="8" t="s">
        <v>147</v>
      </c>
      <c r="D283" s="8" t="s">
        <v>129</v>
      </c>
      <c r="E283" s="8" t="s">
        <v>437</v>
      </c>
      <c r="F283" s="8" t="s">
        <v>196</v>
      </c>
      <c r="G283" s="5">
        <v>0</v>
      </c>
      <c r="H283" s="5">
        <v>0</v>
      </c>
    </row>
    <row r="284" spans="1:8" s="2" customFormat="1" ht="25.5">
      <c r="A284" s="16" t="s">
        <v>205</v>
      </c>
      <c r="B284" s="8" t="s">
        <v>145</v>
      </c>
      <c r="C284" s="8" t="s">
        <v>147</v>
      </c>
      <c r="D284" s="8" t="s">
        <v>129</v>
      </c>
      <c r="E284" s="8" t="s">
        <v>435</v>
      </c>
      <c r="F284" s="8"/>
      <c r="G284" s="5">
        <f t="shared" ref="G284:H284" si="80">G285</f>
        <v>81859</v>
      </c>
      <c r="H284" s="5">
        <f t="shared" si="80"/>
        <v>81859</v>
      </c>
    </row>
    <row r="285" spans="1:8" s="2" customFormat="1" ht="13.5">
      <c r="A285" s="16" t="s">
        <v>195</v>
      </c>
      <c r="B285" s="8" t="s">
        <v>145</v>
      </c>
      <c r="C285" s="8" t="s">
        <v>147</v>
      </c>
      <c r="D285" s="8" t="s">
        <v>129</v>
      </c>
      <c r="E285" s="8" t="s">
        <v>435</v>
      </c>
      <c r="F285" s="8" t="s">
        <v>193</v>
      </c>
      <c r="G285" s="5">
        <v>81859</v>
      </c>
      <c r="H285" s="5">
        <v>81859</v>
      </c>
    </row>
    <row r="286" spans="1:8" s="2" customFormat="1" ht="38.25">
      <c r="A286" s="25" t="s">
        <v>83</v>
      </c>
      <c r="B286" s="8" t="s">
        <v>145</v>
      </c>
      <c r="C286" s="8" t="s">
        <v>147</v>
      </c>
      <c r="D286" s="8" t="s">
        <v>129</v>
      </c>
      <c r="E286" s="8" t="s">
        <v>436</v>
      </c>
      <c r="F286" s="8"/>
      <c r="G286" s="5">
        <f t="shared" ref="G286:H286" si="81">G287</f>
        <v>39500</v>
      </c>
      <c r="H286" s="5">
        <f t="shared" si="81"/>
        <v>39500</v>
      </c>
    </row>
    <row r="287" spans="1:8" s="2" customFormat="1" ht="13.5">
      <c r="A287" s="12" t="s">
        <v>1</v>
      </c>
      <c r="B287" s="8" t="s">
        <v>145</v>
      </c>
      <c r="C287" s="8" t="s">
        <v>147</v>
      </c>
      <c r="D287" s="8" t="s">
        <v>129</v>
      </c>
      <c r="E287" s="8" t="s">
        <v>436</v>
      </c>
      <c r="F287" s="8" t="s">
        <v>2</v>
      </c>
      <c r="G287" s="5">
        <f>36500+3000</f>
        <v>39500</v>
      </c>
      <c r="H287" s="5">
        <f>36500+3000</f>
        <v>39500</v>
      </c>
    </row>
    <row r="288" spans="1:8" s="2" customFormat="1" ht="25.5">
      <c r="A288" s="9" t="s">
        <v>155</v>
      </c>
      <c r="B288" s="8" t="s">
        <v>145</v>
      </c>
      <c r="C288" s="8" t="s">
        <v>147</v>
      </c>
      <c r="D288" s="8" t="s">
        <v>129</v>
      </c>
      <c r="E288" s="8" t="s">
        <v>438</v>
      </c>
      <c r="F288" s="8"/>
      <c r="G288" s="5">
        <f>G289+G290+G291</f>
        <v>23772888</v>
      </c>
      <c r="H288" s="5">
        <f>H289+H290+H291</f>
        <v>23772888</v>
      </c>
    </row>
    <row r="289" spans="1:8" s="2" customFormat="1" ht="33.75" customHeight="1">
      <c r="A289" s="16" t="s">
        <v>194</v>
      </c>
      <c r="B289" s="8" t="s">
        <v>145</v>
      </c>
      <c r="C289" s="8" t="s">
        <v>147</v>
      </c>
      <c r="D289" s="8" t="s">
        <v>129</v>
      </c>
      <c r="E289" s="8" t="s">
        <v>438</v>
      </c>
      <c r="F289" s="8" t="s">
        <v>192</v>
      </c>
      <c r="G289" s="5">
        <f t="shared" ref="G289:H289" si="82">17094896+595+5162659</f>
        <v>22258150</v>
      </c>
      <c r="H289" s="5">
        <f t="shared" si="82"/>
        <v>22258150</v>
      </c>
    </row>
    <row r="290" spans="1:8" s="2" customFormat="1" ht="13.5">
      <c r="A290" s="16" t="s">
        <v>195</v>
      </c>
      <c r="B290" s="8" t="s">
        <v>145</v>
      </c>
      <c r="C290" s="8" t="s">
        <v>147</v>
      </c>
      <c r="D290" s="8" t="s">
        <v>129</v>
      </c>
      <c r="E290" s="8" t="s">
        <v>438</v>
      </c>
      <c r="F290" s="8" t="s">
        <v>193</v>
      </c>
      <c r="G290" s="5">
        <f t="shared" ref="G290:H290" si="83">814750+586706+92282</f>
        <v>1493738</v>
      </c>
      <c r="H290" s="5">
        <f t="shared" si="83"/>
        <v>1493738</v>
      </c>
    </row>
    <row r="291" spans="1:8" s="2" customFormat="1" ht="13.5">
      <c r="A291" s="16" t="s">
        <v>197</v>
      </c>
      <c r="B291" s="8" t="s">
        <v>145</v>
      </c>
      <c r="C291" s="8" t="s">
        <v>147</v>
      </c>
      <c r="D291" s="8" t="s">
        <v>129</v>
      </c>
      <c r="E291" s="8" t="s">
        <v>438</v>
      </c>
      <c r="F291" s="8" t="s">
        <v>196</v>
      </c>
      <c r="G291" s="5">
        <v>21000</v>
      </c>
      <c r="H291" s="5">
        <v>21000</v>
      </c>
    </row>
    <row r="292" spans="1:8" s="2" customFormat="1" ht="13.5">
      <c r="A292" s="8" t="s">
        <v>132</v>
      </c>
      <c r="B292" s="8" t="s">
        <v>145</v>
      </c>
      <c r="C292" s="8" t="s">
        <v>131</v>
      </c>
      <c r="D292" s="8"/>
      <c r="E292" s="8"/>
      <c r="F292" s="8"/>
      <c r="G292" s="5">
        <f>G293</f>
        <v>15407800</v>
      </c>
      <c r="H292" s="5">
        <f>H293</f>
        <v>15407800</v>
      </c>
    </row>
    <row r="293" spans="1:8" s="2" customFormat="1" ht="13.5">
      <c r="A293" s="23" t="s">
        <v>156</v>
      </c>
      <c r="B293" s="8" t="s">
        <v>145</v>
      </c>
      <c r="C293" s="8" t="s">
        <v>131</v>
      </c>
      <c r="D293" s="8" t="s">
        <v>126</v>
      </c>
      <c r="E293" s="8"/>
      <c r="F293" s="8"/>
      <c r="G293" s="5">
        <f>G294+G297</f>
        <v>15407800</v>
      </c>
      <c r="H293" s="5">
        <f>H294+H297</f>
        <v>15407800</v>
      </c>
    </row>
    <row r="294" spans="1:8" s="2" customFormat="1" ht="13.5">
      <c r="A294" s="12" t="s">
        <v>10</v>
      </c>
      <c r="B294" s="8" t="s">
        <v>145</v>
      </c>
      <c r="C294" s="8" t="s">
        <v>131</v>
      </c>
      <c r="D294" s="8" t="s">
        <v>126</v>
      </c>
      <c r="E294" s="8" t="s">
        <v>32</v>
      </c>
      <c r="F294" s="8"/>
      <c r="G294" s="5">
        <f t="shared" ref="G294:H294" si="84">G295</f>
        <v>5182600</v>
      </c>
      <c r="H294" s="5">
        <f t="shared" si="84"/>
        <v>5182600</v>
      </c>
    </row>
    <row r="295" spans="1:8" s="2" customFormat="1" ht="25.5">
      <c r="A295" s="25" t="s">
        <v>84</v>
      </c>
      <c r="B295" s="8" t="s">
        <v>145</v>
      </c>
      <c r="C295" s="8" t="s">
        <v>131</v>
      </c>
      <c r="D295" s="8" t="s">
        <v>126</v>
      </c>
      <c r="E295" s="8" t="s">
        <v>439</v>
      </c>
      <c r="F295" s="8"/>
      <c r="G295" s="5">
        <f t="shared" ref="G295:H295" si="85">G296</f>
        <v>5182600</v>
      </c>
      <c r="H295" s="5">
        <f t="shared" si="85"/>
        <v>5182600</v>
      </c>
    </row>
    <row r="296" spans="1:8" s="2" customFormat="1" ht="13.5">
      <c r="A296" s="23" t="s">
        <v>0</v>
      </c>
      <c r="B296" s="8" t="s">
        <v>145</v>
      </c>
      <c r="C296" s="8" t="s">
        <v>131</v>
      </c>
      <c r="D296" s="8" t="s">
        <v>126</v>
      </c>
      <c r="E296" s="8" t="s">
        <v>439</v>
      </c>
      <c r="F296" s="8" t="s">
        <v>198</v>
      </c>
      <c r="G296" s="5">
        <v>5182600</v>
      </c>
      <c r="H296" s="5">
        <v>5182600</v>
      </c>
    </row>
    <row r="297" spans="1:8" s="2" customFormat="1" ht="13.5">
      <c r="A297" s="23" t="s">
        <v>223</v>
      </c>
      <c r="B297" s="8" t="s">
        <v>145</v>
      </c>
      <c r="C297" s="8" t="s">
        <v>131</v>
      </c>
      <c r="D297" s="8" t="s">
        <v>126</v>
      </c>
      <c r="E297" s="8" t="s">
        <v>30</v>
      </c>
      <c r="F297" s="8"/>
      <c r="G297" s="5">
        <f t="shared" ref="G297:H297" si="86">G298+G300</f>
        <v>10225200</v>
      </c>
      <c r="H297" s="5">
        <f t="shared" si="86"/>
        <v>10225200</v>
      </c>
    </row>
    <row r="298" spans="1:8" s="2" customFormat="1" ht="38.25">
      <c r="A298" s="25" t="s">
        <v>85</v>
      </c>
      <c r="B298" s="8" t="s">
        <v>145</v>
      </c>
      <c r="C298" s="8" t="s">
        <v>131</v>
      </c>
      <c r="D298" s="8" t="s">
        <v>126</v>
      </c>
      <c r="E298" s="8" t="s">
        <v>440</v>
      </c>
      <c r="F298" s="8"/>
      <c r="G298" s="5">
        <f>G299</f>
        <v>9104500</v>
      </c>
      <c r="H298" s="5">
        <f>H299</f>
        <v>9104500</v>
      </c>
    </row>
    <row r="299" spans="1:8" s="2" customFormat="1" ht="13.5">
      <c r="A299" s="23" t="s">
        <v>0</v>
      </c>
      <c r="B299" s="8" t="s">
        <v>145</v>
      </c>
      <c r="C299" s="8" t="s">
        <v>131</v>
      </c>
      <c r="D299" s="8" t="s">
        <v>126</v>
      </c>
      <c r="E299" s="8" t="s">
        <v>440</v>
      </c>
      <c r="F299" s="8" t="s">
        <v>198</v>
      </c>
      <c r="G299" s="5">
        <v>9104500</v>
      </c>
      <c r="H299" s="5">
        <v>9104500</v>
      </c>
    </row>
    <row r="300" spans="1:8" s="2" customFormat="1" ht="38.25">
      <c r="A300" s="15" t="s">
        <v>201</v>
      </c>
      <c r="B300" s="8" t="s">
        <v>145</v>
      </c>
      <c r="C300" s="8" t="s">
        <v>131</v>
      </c>
      <c r="D300" s="8" t="s">
        <v>126</v>
      </c>
      <c r="E300" s="8" t="s">
        <v>441</v>
      </c>
      <c r="F300" s="8"/>
      <c r="G300" s="5">
        <f>G301</f>
        <v>1120700</v>
      </c>
      <c r="H300" s="5">
        <f>H301</f>
        <v>1120700</v>
      </c>
    </row>
    <row r="301" spans="1:8" s="2" customFormat="1" ht="13.5">
      <c r="A301" s="23" t="s">
        <v>0</v>
      </c>
      <c r="B301" s="8" t="s">
        <v>145</v>
      </c>
      <c r="C301" s="8" t="s">
        <v>131</v>
      </c>
      <c r="D301" s="8" t="s">
        <v>126</v>
      </c>
      <c r="E301" s="8" t="s">
        <v>441</v>
      </c>
      <c r="F301" s="8" t="s">
        <v>198</v>
      </c>
      <c r="G301" s="5">
        <f t="shared" ref="G301:H301" si="87">820700+300000</f>
        <v>1120700</v>
      </c>
      <c r="H301" s="5">
        <f t="shared" si="87"/>
        <v>1120700</v>
      </c>
    </row>
    <row r="302" spans="1:8" s="2" customFormat="1">
      <c r="A302" s="10" t="s">
        <v>190</v>
      </c>
      <c r="B302" s="6" t="s">
        <v>157</v>
      </c>
      <c r="C302" s="6"/>
      <c r="D302" s="6"/>
      <c r="E302" s="6"/>
      <c r="F302" s="6"/>
      <c r="G302" s="7">
        <f>G303+G312</f>
        <v>74016000</v>
      </c>
      <c r="H302" s="7">
        <f>H303+H312</f>
        <v>66923300</v>
      </c>
    </row>
    <row r="303" spans="1:8" s="2" customFormat="1" ht="13.5">
      <c r="A303" s="8" t="s">
        <v>146</v>
      </c>
      <c r="B303" s="8" t="s">
        <v>157</v>
      </c>
      <c r="C303" s="8" t="s">
        <v>147</v>
      </c>
      <c r="D303" s="8"/>
      <c r="E303" s="8"/>
      <c r="F303" s="8"/>
      <c r="G303" s="5">
        <f t="shared" ref="G303:H304" si="88">G304</f>
        <v>41392983</v>
      </c>
      <c r="H303" s="5">
        <f t="shared" si="88"/>
        <v>32902283</v>
      </c>
    </row>
    <row r="304" spans="1:8" s="2" customFormat="1" ht="13.5">
      <c r="A304" s="8" t="s">
        <v>8</v>
      </c>
      <c r="B304" s="8" t="s">
        <v>157</v>
      </c>
      <c r="C304" s="8" t="s">
        <v>147</v>
      </c>
      <c r="D304" s="8" t="s">
        <v>123</v>
      </c>
      <c r="E304" s="8"/>
      <c r="F304" s="8"/>
      <c r="G304" s="5">
        <f t="shared" si="88"/>
        <v>41392983</v>
      </c>
      <c r="H304" s="5">
        <f t="shared" si="88"/>
        <v>32902283</v>
      </c>
    </row>
    <row r="305" spans="1:8" s="2" customFormat="1" ht="13.5">
      <c r="A305" s="23" t="s">
        <v>226</v>
      </c>
      <c r="B305" s="8" t="s">
        <v>157</v>
      </c>
      <c r="C305" s="8" t="s">
        <v>147</v>
      </c>
      <c r="D305" s="8" t="s">
        <v>123</v>
      </c>
      <c r="E305" s="8" t="s">
        <v>34</v>
      </c>
      <c r="F305" s="8"/>
      <c r="G305" s="5">
        <f t="shared" ref="G305:H305" si="89">G306+G309</f>
        <v>41392983</v>
      </c>
      <c r="H305" s="5">
        <f t="shared" si="89"/>
        <v>32902283</v>
      </c>
    </row>
    <row r="306" spans="1:8" s="11" customFormat="1" ht="25.5">
      <c r="A306" s="16" t="s">
        <v>12</v>
      </c>
      <c r="B306" s="8" t="s">
        <v>157</v>
      </c>
      <c r="C306" s="8" t="s">
        <v>147</v>
      </c>
      <c r="D306" s="8" t="s">
        <v>123</v>
      </c>
      <c r="E306" s="8" t="s">
        <v>415</v>
      </c>
      <c r="F306" s="8"/>
      <c r="G306" s="5">
        <f t="shared" ref="G306:H306" si="90">G307</f>
        <v>32902283</v>
      </c>
      <c r="H306" s="5">
        <f t="shared" si="90"/>
        <v>32902283</v>
      </c>
    </row>
    <row r="307" spans="1:8" s="2" customFormat="1" ht="13.5">
      <c r="A307" s="12" t="s">
        <v>1</v>
      </c>
      <c r="B307" s="8" t="s">
        <v>157</v>
      </c>
      <c r="C307" s="8" t="s">
        <v>147</v>
      </c>
      <c r="D307" s="8" t="s">
        <v>123</v>
      </c>
      <c r="E307" s="8" t="s">
        <v>415</v>
      </c>
      <c r="F307" s="8" t="s">
        <v>2</v>
      </c>
      <c r="G307" s="5">
        <v>32902283</v>
      </c>
      <c r="H307" s="5">
        <v>32902283</v>
      </c>
    </row>
    <row r="308" spans="1:8" s="2" customFormat="1" ht="13.5">
      <c r="A308" s="12" t="s">
        <v>416</v>
      </c>
      <c r="B308" s="8" t="s">
        <v>157</v>
      </c>
      <c r="C308" s="8" t="s">
        <v>147</v>
      </c>
      <c r="D308" s="8" t="s">
        <v>123</v>
      </c>
      <c r="E308" s="8" t="s">
        <v>417</v>
      </c>
      <c r="F308" s="8"/>
      <c r="G308" s="5">
        <f t="shared" ref="G308:H308" si="91">G309</f>
        <v>8490700</v>
      </c>
      <c r="H308" s="5">
        <f t="shared" si="91"/>
        <v>0</v>
      </c>
    </row>
    <row r="309" spans="1:8" s="2" customFormat="1" ht="13.5">
      <c r="A309" s="16" t="s">
        <v>482</v>
      </c>
      <c r="B309" s="8" t="s">
        <v>157</v>
      </c>
      <c r="C309" s="8" t="s">
        <v>147</v>
      </c>
      <c r="D309" s="8" t="s">
        <v>123</v>
      </c>
      <c r="E309" s="8" t="s">
        <v>293</v>
      </c>
      <c r="F309" s="8"/>
      <c r="G309" s="5">
        <f>G310</f>
        <v>8490700</v>
      </c>
      <c r="H309" s="5">
        <f>H310</f>
        <v>0</v>
      </c>
    </row>
    <row r="310" spans="1:8" s="2" customFormat="1" ht="25.5">
      <c r="A310" s="16" t="s">
        <v>418</v>
      </c>
      <c r="B310" s="8" t="s">
        <v>157</v>
      </c>
      <c r="C310" s="8" t="s">
        <v>147</v>
      </c>
      <c r="D310" s="8" t="s">
        <v>123</v>
      </c>
      <c r="E310" s="8" t="s">
        <v>294</v>
      </c>
      <c r="F310" s="8"/>
      <c r="G310" s="5">
        <f t="shared" ref="G310:H310" si="92">G311</f>
        <v>8490700</v>
      </c>
      <c r="H310" s="5">
        <f t="shared" si="92"/>
        <v>0</v>
      </c>
    </row>
    <row r="311" spans="1:8" s="2" customFormat="1" ht="13.5">
      <c r="A311" s="12" t="s">
        <v>1</v>
      </c>
      <c r="B311" s="8" t="s">
        <v>157</v>
      </c>
      <c r="C311" s="8" t="s">
        <v>147</v>
      </c>
      <c r="D311" s="8" t="s">
        <v>123</v>
      </c>
      <c r="E311" s="8" t="s">
        <v>294</v>
      </c>
      <c r="F311" s="8" t="s">
        <v>2</v>
      </c>
      <c r="G311" s="5">
        <v>8490700</v>
      </c>
      <c r="H311" s="5">
        <v>0</v>
      </c>
    </row>
    <row r="312" spans="1:8" s="2" customFormat="1" ht="13.5">
      <c r="A312" s="17" t="s">
        <v>191</v>
      </c>
      <c r="B312" s="8" t="s">
        <v>157</v>
      </c>
      <c r="C312" s="8" t="s">
        <v>130</v>
      </c>
      <c r="D312" s="8"/>
      <c r="E312" s="8"/>
      <c r="F312" s="8"/>
      <c r="G312" s="5">
        <f>G313+G334</f>
        <v>32623017</v>
      </c>
      <c r="H312" s="5">
        <f>H313+H334</f>
        <v>34021017</v>
      </c>
    </row>
    <row r="313" spans="1:8" s="2" customFormat="1" ht="13.5">
      <c r="A313" s="8" t="s">
        <v>158</v>
      </c>
      <c r="B313" s="8" t="s">
        <v>157</v>
      </c>
      <c r="C313" s="8" t="s">
        <v>130</v>
      </c>
      <c r="D313" s="8" t="s">
        <v>113</v>
      </c>
      <c r="E313" s="8"/>
      <c r="F313" s="8"/>
      <c r="G313" s="5">
        <f>G317+G314</f>
        <v>26937984</v>
      </c>
      <c r="H313" s="5">
        <f>H314+H317</f>
        <v>28335984</v>
      </c>
    </row>
    <row r="314" spans="1:8" s="2" customFormat="1" ht="25.5">
      <c r="A314" s="13" t="s">
        <v>248</v>
      </c>
      <c r="B314" s="8" t="s">
        <v>157</v>
      </c>
      <c r="C314" s="8" t="s">
        <v>130</v>
      </c>
      <c r="D314" s="8" t="s">
        <v>113</v>
      </c>
      <c r="E314" s="8" t="s">
        <v>69</v>
      </c>
      <c r="F314" s="8"/>
      <c r="G314" s="5">
        <f t="shared" ref="G314:H315" si="93">G315</f>
        <v>180000</v>
      </c>
      <c r="H314" s="5">
        <f t="shared" si="93"/>
        <v>180000</v>
      </c>
    </row>
    <row r="315" spans="1:8" s="2" customFormat="1" ht="13.5">
      <c r="A315" s="8" t="s">
        <v>17</v>
      </c>
      <c r="B315" s="8" t="s">
        <v>157</v>
      </c>
      <c r="C315" s="8" t="s">
        <v>130</v>
      </c>
      <c r="D315" s="8" t="s">
        <v>113</v>
      </c>
      <c r="E315" s="8" t="s">
        <v>413</v>
      </c>
      <c r="F315" s="8"/>
      <c r="G315" s="5">
        <f t="shared" si="93"/>
        <v>180000</v>
      </c>
      <c r="H315" s="5">
        <f t="shared" si="93"/>
        <v>180000</v>
      </c>
    </row>
    <row r="316" spans="1:8" s="2" customFormat="1" ht="13.5">
      <c r="A316" s="16" t="s">
        <v>195</v>
      </c>
      <c r="B316" s="8" t="s">
        <v>157</v>
      </c>
      <c r="C316" s="8" t="s">
        <v>130</v>
      </c>
      <c r="D316" s="8" t="s">
        <v>113</v>
      </c>
      <c r="E316" s="8" t="s">
        <v>413</v>
      </c>
      <c r="F316" s="8" t="s">
        <v>193</v>
      </c>
      <c r="G316" s="5">
        <v>180000</v>
      </c>
      <c r="H316" s="5">
        <v>180000</v>
      </c>
    </row>
    <row r="317" spans="1:8" s="2" customFormat="1" ht="13.5">
      <c r="A317" s="23" t="s">
        <v>226</v>
      </c>
      <c r="B317" s="8" t="s">
        <v>157</v>
      </c>
      <c r="C317" s="8" t="s">
        <v>130</v>
      </c>
      <c r="D317" s="8" t="s">
        <v>113</v>
      </c>
      <c r="E317" s="8" t="s">
        <v>34</v>
      </c>
      <c r="F317" s="8"/>
      <c r="G317" s="5">
        <f>G319+G321+G323+G328+G332</f>
        <v>26757984</v>
      </c>
      <c r="H317" s="5">
        <f>H319+H321+H323+H328+H332</f>
        <v>28155984</v>
      </c>
    </row>
    <row r="318" spans="1:8" s="2" customFormat="1" ht="13.5">
      <c r="A318" s="8" t="s">
        <v>35</v>
      </c>
      <c r="B318" s="8" t="s">
        <v>157</v>
      </c>
      <c r="C318" s="8" t="s">
        <v>130</v>
      </c>
      <c r="D318" s="8" t="s">
        <v>113</v>
      </c>
      <c r="E318" s="8" t="s">
        <v>34</v>
      </c>
      <c r="F318" s="8"/>
      <c r="G318" s="5">
        <f>G319</f>
        <v>397697</v>
      </c>
      <c r="H318" s="5">
        <f>H319</f>
        <v>397697</v>
      </c>
    </row>
    <row r="319" spans="1:8" s="2" customFormat="1" ht="13.5">
      <c r="A319" s="13" t="s">
        <v>16</v>
      </c>
      <c r="B319" s="8" t="s">
        <v>157</v>
      </c>
      <c r="C319" s="8" t="s">
        <v>130</v>
      </c>
      <c r="D319" s="8" t="s">
        <v>113</v>
      </c>
      <c r="E319" s="8" t="s">
        <v>414</v>
      </c>
      <c r="F319" s="8"/>
      <c r="G319" s="5">
        <f>G320</f>
        <v>397697</v>
      </c>
      <c r="H319" s="5">
        <f>H320</f>
        <v>397697</v>
      </c>
    </row>
    <row r="320" spans="1:8" s="2" customFormat="1" ht="13.5">
      <c r="A320" s="16" t="s">
        <v>195</v>
      </c>
      <c r="B320" s="8" t="s">
        <v>157</v>
      </c>
      <c r="C320" s="8" t="s">
        <v>130</v>
      </c>
      <c r="D320" s="8" t="s">
        <v>113</v>
      </c>
      <c r="E320" s="8" t="s">
        <v>414</v>
      </c>
      <c r="F320" s="8" t="s">
        <v>193</v>
      </c>
      <c r="G320" s="5">
        <v>397697</v>
      </c>
      <c r="H320" s="5">
        <v>397697</v>
      </c>
    </row>
    <row r="321" spans="1:8" s="2" customFormat="1" ht="13.5">
      <c r="A321" s="9" t="s">
        <v>13</v>
      </c>
      <c r="B321" s="8" t="s">
        <v>157</v>
      </c>
      <c r="C321" s="8" t="s">
        <v>130</v>
      </c>
      <c r="D321" s="8" t="s">
        <v>113</v>
      </c>
      <c r="E321" s="8" t="s">
        <v>475</v>
      </c>
      <c r="F321" s="8"/>
      <c r="G321" s="5">
        <f>G322</f>
        <v>13575446</v>
      </c>
      <c r="H321" s="5">
        <f>H322</f>
        <v>14475446</v>
      </c>
    </row>
    <row r="322" spans="1:8" s="2" customFormat="1" ht="13.5">
      <c r="A322" s="12" t="s">
        <v>1</v>
      </c>
      <c r="B322" s="8" t="s">
        <v>157</v>
      </c>
      <c r="C322" s="8" t="s">
        <v>130</v>
      </c>
      <c r="D322" s="8" t="s">
        <v>113</v>
      </c>
      <c r="E322" s="8" t="s">
        <v>475</v>
      </c>
      <c r="F322" s="8" t="s">
        <v>2</v>
      </c>
      <c r="G322" s="5">
        <v>13575446</v>
      </c>
      <c r="H322" s="5">
        <f>16475446-2000000</f>
        <v>14475446</v>
      </c>
    </row>
    <row r="323" spans="1:8" s="2" customFormat="1" ht="13.5">
      <c r="A323" s="8" t="s">
        <v>14</v>
      </c>
      <c r="B323" s="8" t="s">
        <v>157</v>
      </c>
      <c r="C323" s="8" t="s">
        <v>130</v>
      </c>
      <c r="D323" s="8" t="s">
        <v>113</v>
      </c>
      <c r="E323" s="8" t="s">
        <v>424</v>
      </c>
      <c r="F323" s="8"/>
      <c r="G323" s="5">
        <f t="shared" ref="G323:H323" si="94">SUM(G324:G327)</f>
        <v>5958605</v>
      </c>
      <c r="H323" s="5">
        <f t="shared" si="94"/>
        <v>6356605</v>
      </c>
    </row>
    <row r="324" spans="1:8" s="2" customFormat="1" ht="29.25" customHeight="1">
      <c r="A324" s="16" t="s">
        <v>194</v>
      </c>
      <c r="B324" s="8" t="s">
        <v>157</v>
      </c>
      <c r="C324" s="8" t="s">
        <v>130</v>
      </c>
      <c r="D324" s="8" t="s">
        <v>113</v>
      </c>
      <c r="E324" s="8" t="s">
        <v>424</v>
      </c>
      <c r="F324" s="8" t="s">
        <v>192</v>
      </c>
      <c r="G324" s="5">
        <v>2379574</v>
      </c>
      <c r="H324" s="5">
        <v>2379574</v>
      </c>
    </row>
    <row r="325" spans="1:8" s="2" customFormat="1" ht="13.5">
      <c r="A325" s="16" t="s">
        <v>195</v>
      </c>
      <c r="B325" s="8" t="s">
        <v>157</v>
      </c>
      <c r="C325" s="8" t="s">
        <v>130</v>
      </c>
      <c r="D325" s="8" t="s">
        <v>113</v>
      </c>
      <c r="E325" s="8" t="s">
        <v>424</v>
      </c>
      <c r="F325" s="8" t="s">
        <v>193</v>
      </c>
      <c r="G325" s="5">
        <v>226430</v>
      </c>
      <c r="H325" s="5">
        <v>226430</v>
      </c>
    </row>
    <row r="326" spans="1:8" s="2" customFormat="1" ht="13.5">
      <c r="A326" s="12" t="s">
        <v>1</v>
      </c>
      <c r="B326" s="8" t="s">
        <v>157</v>
      </c>
      <c r="C326" s="8" t="s">
        <v>130</v>
      </c>
      <c r="D326" s="8" t="s">
        <v>113</v>
      </c>
      <c r="E326" s="8" t="s">
        <v>424</v>
      </c>
      <c r="F326" s="8" t="s">
        <v>2</v>
      </c>
      <c r="G326" s="5">
        <v>3343080</v>
      </c>
      <c r="H326" s="5">
        <v>3741080</v>
      </c>
    </row>
    <row r="327" spans="1:8" s="2" customFormat="1" ht="13.5">
      <c r="A327" s="16" t="s">
        <v>197</v>
      </c>
      <c r="B327" s="8" t="s">
        <v>157</v>
      </c>
      <c r="C327" s="8" t="s">
        <v>130</v>
      </c>
      <c r="D327" s="8" t="s">
        <v>113</v>
      </c>
      <c r="E327" s="8" t="s">
        <v>424</v>
      </c>
      <c r="F327" s="8" t="s">
        <v>196</v>
      </c>
      <c r="G327" s="5">
        <v>9521</v>
      </c>
      <c r="H327" s="5">
        <v>9521</v>
      </c>
    </row>
    <row r="328" spans="1:8" s="2" customFormat="1" ht="13.5">
      <c r="A328" s="16" t="s">
        <v>15</v>
      </c>
      <c r="B328" s="8" t="s">
        <v>157</v>
      </c>
      <c r="C328" s="8" t="s">
        <v>130</v>
      </c>
      <c r="D328" s="8" t="s">
        <v>113</v>
      </c>
      <c r="E328" s="8" t="s">
        <v>425</v>
      </c>
      <c r="F328" s="8"/>
      <c r="G328" s="5">
        <f t="shared" ref="G328:H328" si="95">SUM(G329:G331)</f>
        <v>6589671</v>
      </c>
      <c r="H328" s="5">
        <f t="shared" si="95"/>
        <v>6689671</v>
      </c>
    </row>
    <row r="329" spans="1:8" s="2" customFormat="1" ht="30.75" customHeight="1">
      <c r="A329" s="16" t="s">
        <v>194</v>
      </c>
      <c r="B329" s="8" t="s">
        <v>157</v>
      </c>
      <c r="C329" s="8" t="s">
        <v>130</v>
      </c>
      <c r="D329" s="8" t="s">
        <v>113</v>
      </c>
      <c r="E329" s="8" t="s">
        <v>425</v>
      </c>
      <c r="F329" s="8" t="s">
        <v>192</v>
      </c>
      <c r="G329" s="5">
        <v>5800887</v>
      </c>
      <c r="H329" s="5">
        <v>5900887</v>
      </c>
    </row>
    <row r="330" spans="1:8" s="2" customFormat="1" ht="13.5">
      <c r="A330" s="16" t="s">
        <v>195</v>
      </c>
      <c r="B330" s="8" t="s">
        <v>157</v>
      </c>
      <c r="C330" s="8" t="s">
        <v>130</v>
      </c>
      <c r="D330" s="8" t="s">
        <v>113</v>
      </c>
      <c r="E330" s="8" t="s">
        <v>425</v>
      </c>
      <c r="F330" s="8" t="s">
        <v>193</v>
      </c>
      <c r="G330" s="5">
        <v>779568</v>
      </c>
      <c r="H330" s="5">
        <v>779568</v>
      </c>
    </row>
    <row r="331" spans="1:8" s="2" customFormat="1" ht="13.5">
      <c r="A331" s="16" t="s">
        <v>197</v>
      </c>
      <c r="B331" s="8" t="s">
        <v>157</v>
      </c>
      <c r="C331" s="8" t="s">
        <v>130</v>
      </c>
      <c r="D331" s="8" t="s">
        <v>113</v>
      </c>
      <c r="E331" s="8" t="s">
        <v>425</v>
      </c>
      <c r="F331" s="8" t="s">
        <v>196</v>
      </c>
      <c r="G331" s="5">
        <v>9216</v>
      </c>
      <c r="H331" s="5">
        <v>9216</v>
      </c>
    </row>
    <row r="332" spans="1:8" s="2" customFormat="1" ht="25.5">
      <c r="A332" s="16" t="s">
        <v>427</v>
      </c>
      <c r="B332" s="8" t="s">
        <v>157</v>
      </c>
      <c r="C332" s="8" t="s">
        <v>130</v>
      </c>
      <c r="D332" s="8" t="s">
        <v>113</v>
      </c>
      <c r="E332" s="8" t="s">
        <v>426</v>
      </c>
      <c r="F332" s="8"/>
      <c r="G332" s="5">
        <f t="shared" ref="G332:H332" si="96">G333</f>
        <v>236565</v>
      </c>
      <c r="H332" s="5">
        <f t="shared" si="96"/>
        <v>236565</v>
      </c>
    </row>
    <row r="333" spans="1:8" s="2" customFormat="1" ht="13.5">
      <c r="A333" s="16" t="s">
        <v>195</v>
      </c>
      <c r="B333" s="8" t="s">
        <v>157</v>
      </c>
      <c r="C333" s="8" t="s">
        <v>130</v>
      </c>
      <c r="D333" s="8" t="s">
        <v>113</v>
      </c>
      <c r="E333" s="8" t="s">
        <v>426</v>
      </c>
      <c r="F333" s="8" t="s">
        <v>193</v>
      </c>
      <c r="G333" s="5">
        <f>225300+11265</f>
        <v>236565</v>
      </c>
      <c r="H333" s="5">
        <f>225300+11265</f>
        <v>236565</v>
      </c>
    </row>
    <row r="334" spans="1:8" s="2" customFormat="1" ht="13.5">
      <c r="A334" s="23" t="s">
        <v>174</v>
      </c>
      <c r="B334" s="8" t="s">
        <v>157</v>
      </c>
      <c r="C334" s="8" t="s">
        <v>130</v>
      </c>
      <c r="D334" s="8" t="s">
        <v>126</v>
      </c>
      <c r="E334" s="8"/>
      <c r="F334" s="8"/>
      <c r="G334" s="5">
        <f>G340+G335</f>
        <v>5685033</v>
      </c>
      <c r="H334" s="5">
        <f>H340+H335</f>
        <v>5685033</v>
      </c>
    </row>
    <row r="335" spans="1:8" s="2" customFormat="1" ht="13.5">
      <c r="A335" s="16" t="s">
        <v>265</v>
      </c>
      <c r="B335" s="8" t="s">
        <v>157</v>
      </c>
      <c r="C335" s="8" t="s">
        <v>130</v>
      </c>
      <c r="D335" s="8" t="s">
        <v>126</v>
      </c>
      <c r="E335" s="8" t="s">
        <v>264</v>
      </c>
      <c r="F335" s="8"/>
      <c r="G335" s="5">
        <f t="shared" ref="G335:H335" si="97">G336+G338</f>
        <v>9000</v>
      </c>
      <c r="H335" s="5">
        <f t="shared" si="97"/>
        <v>19000</v>
      </c>
    </row>
    <row r="336" spans="1:8" s="2" customFormat="1" ht="13.5">
      <c r="A336" s="16" t="s">
        <v>266</v>
      </c>
      <c r="B336" s="8" t="s">
        <v>157</v>
      </c>
      <c r="C336" s="8" t="s">
        <v>130</v>
      </c>
      <c r="D336" s="8" t="s">
        <v>126</v>
      </c>
      <c r="E336" s="8" t="s">
        <v>306</v>
      </c>
      <c r="F336" s="8"/>
      <c r="G336" s="5">
        <f t="shared" ref="G336:H336" si="98">G337</f>
        <v>0</v>
      </c>
      <c r="H336" s="5">
        <f t="shared" si="98"/>
        <v>10000</v>
      </c>
    </row>
    <row r="337" spans="1:12" s="2" customFormat="1" ht="13.5">
      <c r="A337" s="16" t="s">
        <v>195</v>
      </c>
      <c r="B337" s="8" t="s">
        <v>157</v>
      </c>
      <c r="C337" s="8" t="s">
        <v>130</v>
      </c>
      <c r="D337" s="8" t="s">
        <v>126</v>
      </c>
      <c r="E337" s="8" t="s">
        <v>306</v>
      </c>
      <c r="F337" s="8" t="s">
        <v>193</v>
      </c>
      <c r="G337" s="5">
        <v>0</v>
      </c>
      <c r="H337" s="5">
        <v>10000</v>
      </c>
    </row>
    <row r="338" spans="1:12" s="2" customFormat="1" ht="13.5">
      <c r="A338" s="16" t="s">
        <v>279</v>
      </c>
      <c r="B338" s="8" t="s">
        <v>157</v>
      </c>
      <c r="C338" s="8" t="s">
        <v>130</v>
      </c>
      <c r="D338" s="8" t="s">
        <v>126</v>
      </c>
      <c r="E338" s="8" t="s">
        <v>410</v>
      </c>
      <c r="F338" s="8"/>
      <c r="G338" s="5">
        <f t="shared" ref="G338:H338" si="99">G339</f>
        <v>9000</v>
      </c>
      <c r="H338" s="5">
        <f t="shared" si="99"/>
        <v>9000</v>
      </c>
    </row>
    <row r="339" spans="1:12" s="2" customFormat="1" ht="13.5">
      <c r="A339" s="16" t="s">
        <v>195</v>
      </c>
      <c r="B339" s="8" t="s">
        <v>157</v>
      </c>
      <c r="C339" s="8" t="s">
        <v>130</v>
      </c>
      <c r="D339" s="8" t="s">
        <v>126</v>
      </c>
      <c r="E339" s="8" t="s">
        <v>307</v>
      </c>
      <c r="F339" s="8" t="s">
        <v>193</v>
      </c>
      <c r="G339" s="5">
        <v>9000</v>
      </c>
      <c r="H339" s="5">
        <v>9000</v>
      </c>
    </row>
    <row r="340" spans="1:12" s="2" customFormat="1" ht="13.5">
      <c r="A340" s="23" t="s">
        <v>226</v>
      </c>
      <c r="B340" s="8" t="s">
        <v>157</v>
      </c>
      <c r="C340" s="8" t="s">
        <v>130</v>
      </c>
      <c r="D340" s="8" t="s">
        <v>126</v>
      </c>
      <c r="E340" s="8" t="s">
        <v>34</v>
      </c>
      <c r="F340" s="8"/>
      <c r="G340" s="5">
        <f>G341+G344</f>
        <v>5676033</v>
      </c>
      <c r="H340" s="5">
        <f>H341+H344</f>
        <v>5666033</v>
      </c>
    </row>
    <row r="341" spans="1:12" s="2" customFormat="1" ht="25.5">
      <c r="A341" s="16" t="s">
        <v>125</v>
      </c>
      <c r="B341" s="8" t="s">
        <v>157</v>
      </c>
      <c r="C341" s="8" t="s">
        <v>130</v>
      </c>
      <c r="D341" s="8" t="s">
        <v>126</v>
      </c>
      <c r="E341" s="8" t="s">
        <v>411</v>
      </c>
      <c r="F341" s="8"/>
      <c r="G341" s="5">
        <f t="shared" ref="G341:H341" si="100">SUM(G342:G343)</f>
        <v>1765238</v>
      </c>
      <c r="H341" s="5">
        <f t="shared" si="100"/>
        <v>1755238</v>
      </c>
    </row>
    <row r="342" spans="1:12" s="2" customFormat="1" ht="31.5" customHeight="1">
      <c r="A342" s="16" t="s">
        <v>194</v>
      </c>
      <c r="B342" s="8" t="s">
        <v>157</v>
      </c>
      <c r="C342" s="8" t="s">
        <v>130</v>
      </c>
      <c r="D342" s="8" t="s">
        <v>126</v>
      </c>
      <c r="E342" s="8" t="s">
        <v>411</v>
      </c>
      <c r="F342" s="8" t="s">
        <v>192</v>
      </c>
      <c r="G342" s="5">
        <v>1659488</v>
      </c>
      <c r="H342" s="5">
        <v>1659488</v>
      </c>
    </row>
    <row r="343" spans="1:12" s="2" customFormat="1" ht="13.5">
      <c r="A343" s="16" t="s">
        <v>195</v>
      </c>
      <c r="B343" s="8" t="s">
        <v>157</v>
      </c>
      <c r="C343" s="8" t="s">
        <v>130</v>
      </c>
      <c r="D343" s="8" t="s">
        <v>126</v>
      </c>
      <c r="E343" s="8" t="s">
        <v>411</v>
      </c>
      <c r="F343" s="8" t="s">
        <v>193</v>
      </c>
      <c r="G343" s="5">
        <f>114750-9000</f>
        <v>105750</v>
      </c>
      <c r="H343" s="5">
        <f>114750-9000-10000</f>
        <v>95750</v>
      </c>
    </row>
    <row r="344" spans="1:12" s="2" customFormat="1" ht="25.5">
      <c r="A344" s="9" t="s">
        <v>155</v>
      </c>
      <c r="B344" s="8" t="s">
        <v>157</v>
      </c>
      <c r="C344" s="8" t="s">
        <v>130</v>
      </c>
      <c r="D344" s="8" t="s">
        <v>126</v>
      </c>
      <c r="E344" s="8" t="s">
        <v>412</v>
      </c>
      <c r="F344" s="8"/>
      <c r="G344" s="5">
        <f>G345+G346</f>
        <v>3910795</v>
      </c>
      <c r="H344" s="5">
        <f>H345+H346</f>
        <v>3910795</v>
      </c>
    </row>
    <row r="345" spans="1:12" s="2" customFormat="1" ht="32.25" customHeight="1">
      <c r="A345" s="16" t="s">
        <v>194</v>
      </c>
      <c r="B345" s="8" t="s">
        <v>157</v>
      </c>
      <c r="C345" s="8" t="s">
        <v>130</v>
      </c>
      <c r="D345" s="8" t="s">
        <v>126</v>
      </c>
      <c r="E345" s="8" t="s">
        <v>412</v>
      </c>
      <c r="F345" s="8" t="s">
        <v>192</v>
      </c>
      <c r="G345" s="5">
        <v>3740605</v>
      </c>
      <c r="H345" s="5">
        <v>3740605</v>
      </c>
    </row>
    <row r="346" spans="1:12" s="2" customFormat="1" ht="13.5">
      <c r="A346" s="16" t="s">
        <v>195</v>
      </c>
      <c r="B346" s="8" t="s">
        <v>157</v>
      </c>
      <c r="C346" s="8" t="s">
        <v>130</v>
      </c>
      <c r="D346" s="8" t="s">
        <v>126</v>
      </c>
      <c r="E346" s="8" t="s">
        <v>412</v>
      </c>
      <c r="F346" s="8" t="s">
        <v>193</v>
      </c>
      <c r="G346" s="5">
        <v>170190</v>
      </c>
      <c r="H346" s="5">
        <v>170190</v>
      </c>
    </row>
    <row r="347" spans="1:12" s="11" customFormat="1" ht="25.5">
      <c r="A347" s="26" t="s">
        <v>184</v>
      </c>
      <c r="B347" s="6" t="s">
        <v>181</v>
      </c>
      <c r="C347" s="6"/>
      <c r="D347" s="6"/>
      <c r="E347" s="6"/>
      <c r="F347" s="6"/>
      <c r="G347" s="7">
        <f>G348</f>
        <v>65426000</v>
      </c>
      <c r="H347" s="7">
        <f>H348</f>
        <v>67426000</v>
      </c>
    </row>
    <row r="348" spans="1:12" s="2" customFormat="1" ht="13.5">
      <c r="A348" s="16" t="s">
        <v>119</v>
      </c>
      <c r="B348" s="8" t="s">
        <v>181</v>
      </c>
      <c r="C348" s="8" t="s">
        <v>170</v>
      </c>
      <c r="D348" s="8"/>
      <c r="E348" s="8"/>
      <c r="F348" s="8"/>
      <c r="G348" s="5">
        <f>G349+G388+G383</f>
        <v>65426000</v>
      </c>
      <c r="H348" s="5">
        <f>H349+H388+H383</f>
        <v>67426000</v>
      </c>
    </row>
    <row r="349" spans="1:12" s="2" customFormat="1" ht="13.5">
      <c r="A349" s="16" t="s">
        <v>173</v>
      </c>
      <c r="B349" s="8" t="s">
        <v>181</v>
      </c>
      <c r="C349" s="8" t="s">
        <v>170</v>
      </c>
      <c r="D349" s="8" t="s">
        <v>124</v>
      </c>
      <c r="E349" s="8"/>
      <c r="F349" s="8"/>
      <c r="G349" s="5">
        <f>G350+G379</f>
        <v>58264602</v>
      </c>
      <c r="H349" s="5">
        <f>H350+H379</f>
        <v>60264602</v>
      </c>
    </row>
    <row r="350" spans="1:12" s="2" customFormat="1" ht="25.5">
      <c r="A350" s="16" t="s">
        <v>227</v>
      </c>
      <c r="B350" s="8" t="s">
        <v>181</v>
      </c>
      <c r="C350" s="8" t="s">
        <v>170</v>
      </c>
      <c r="D350" s="8" t="s">
        <v>124</v>
      </c>
      <c r="E350" s="8" t="s">
        <v>23</v>
      </c>
      <c r="F350" s="8"/>
      <c r="G350" s="5">
        <f t="shared" ref="G350:H350" si="101">G352+G355+G358+G360+G363+G365+G367+G369+G371+G373+G375+G377</f>
        <v>58264602</v>
      </c>
      <c r="H350" s="5">
        <f t="shared" si="101"/>
        <v>60264602</v>
      </c>
      <c r="J350" s="33"/>
      <c r="K350" s="33"/>
      <c r="L350" s="33"/>
    </row>
    <row r="351" spans="1:12" s="2" customFormat="1" ht="13.5">
      <c r="A351" s="12" t="s">
        <v>35</v>
      </c>
      <c r="B351" s="8" t="s">
        <v>181</v>
      </c>
      <c r="C351" s="8" t="s">
        <v>170</v>
      </c>
      <c r="D351" s="8" t="s">
        <v>124</v>
      </c>
      <c r="E351" s="8" t="s">
        <v>23</v>
      </c>
      <c r="F351" s="8"/>
      <c r="G351" s="5">
        <f>G352+G355</f>
        <v>500000</v>
      </c>
      <c r="H351" s="5">
        <f>H352+H355</f>
        <v>500000</v>
      </c>
    </row>
    <row r="352" spans="1:12" s="2" customFormat="1" ht="13.5">
      <c r="A352" s="12" t="s">
        <v>25</v>
      </c>
      <c r="B352" s="8" t="s">
        <v>181</v>
      </c>
      <c r="C352" s="8" t="s">
        <v>170</v>
      </c>
      <c r="D352" s="8" t="s">
        <v>124</v>
      </c>
      <c r="E352" s="8" t="s">
        <v>457</v>
      </c>
      <c r="F352" s="8"/>
      <c r="G352" s="5">
        <f>G353+G354</f>
        <v>396303</v>
      </c>
      <c r="H352" s="5">
        <f>H353+H354</f>
        <v>396303</v>
      </c>
    </row>
    <row r="353" spans="1:8" s="2" customFormat="1" ht="27" customHeight="1">
      <c r="A353" s="16" t="s">
        <v>194</v>
      </c>
      <c r="B353" s="8" t="s">
        <v>181</v>
      </c>
      <c r="C353" s="8" t="s">
        <v>170</v>
      </c>
      <c r="D353" s="8" t="s">
        <v>124</v>
      </c>
      <c r="E353" s="8" t="s">
        <v>457</v>
      </c>
      <c r="F353" s="8" t="s">
        <v>192</v>
      </c>
      <c r="G353" s="5">
        <v>100000</v>
      </c>
      <c r="H353" s="5">
        <v>100000</v>
      </c>
    </row>
    <row r="354" spans="1:8" s="11" customFormat="1" ht="13.5">
      <c r="A354" s="16" t="s">
        <v>195</v>
      </c>
      <c r="B354" s="8" t="s">
        <v>181</v>
      </c>
      <c r="C354" s="8" t="s">
        <v>170</v>
      </c>
      <c r="D354" s="8" t="s">
        <v>124</v>
      </c>
      <c r="E354" s="8" t="s">
        <v>457</v>
      </c>
      <c r="F354" s="8" t="s">
        <v>193</v>
      </c>
      <c r="G354" s="5">
        <f>500000-G356-G353</f>
        <v>296303</v>
      </c>
      <c r="H354" s="5">
        <f>500000-H356-H353</f>
        <v>296303</v>
      </c>
    </row>
    <row r="355" spans="1:8" s="11" customFormat="1" ht="13.5">
      <c r="A355" s="16" t="s">
        <v>292</v>
      </c>
      <c r="B355" s="8" t="s">
        <v>181</v>
      </c>
      <c r="C355" s="8" t="s">
        <v>170</v>
      </c>
      <c r="D355" s="8" t="s">
        <v>124</v>
      </c>
      <c r="E355" s="8" t="s">
        <v>458</v>
      </c>
      <c r="F355" s="8"/>
      <c r="G355" s="5">
        <f>G356</f>
        <v>103697</v>
      </c>
      <c r="H355" s="5">
        <f>H356</f>
        <v>103697</v>
      </c>
    </row>
    <row r="356" spans="1:8" s="11" customFormat="1" ht="13.5">
      <c r="A356" s="23" t="s">
        <v>0</v>
      </c>
      <c r="B356" s="8" t="s">
        <v>181</v>
      </c>
      <c r="C356" s="8" t="s">
        <v>170</v>
      </c>
      <c r="D356" s="8" t="s">
        <v>124</v>
      </c>
      <c r="E356" s="8" t="s">
        <v>458</v>
      </c>
      <c r="F356" s="8" t="s">
        <v>198</v>
      </c>
      <c r="G356" s="5">
        <v>103697</v>
      </c>
      <c r="H356" s="5">
        <v>103697</v>
      </c>
    </row>
    <row r="357" spans="1:8" s="11" customFormat="1" ht="13.5">
      <c r="A357" s="9" t="s">
        <v>459</v>
      </c>
      <c r="B357" s="8" t="s">
        <v>181</v>
      </c>
      <c r="C357" s="8" t="s">
        <v>170</v>
      </c>
      <c r="D357" s="8" t="s">
        <v>124</v>
      </c>
      <c r="E357" s="8" t="s">
        <v>23</v>
      </c>
      <c r="F357" s="8"/>
      <c r="G357" s="5">
        <f>G358+G360</f>
        <v>49565962</v>
      </c>
      <c r="H357" s="5">
        <f>H358+H360</f>
        <v>51565962</v>
      </c>
    </row>
    <row r="358" spans="1:8" s="11" customFormat="1" ht="13.5">
      <c r="A358" s="9" t="s">
        <v>291</v>
      </c>
      <c r="B358" s="8" t="s">
        <v>181</v>
      </c>
      <c r="C358" s="8" t="s">
        <v>170</v>
      </c>
      <c r="D358" s="8" t="s">
        <v>124</v>
      </c>
      <c r="E358" s="8" t="s">
        <v>460</v>
      </c>
      <c r="F358" s="8"/>
      <c r="G358" s="5">
        <f>G359</f>
        <v>15311139</v>
      </c>
      <c r="H358" s="5">
        <f>H359</f>
        <v>15311139</v>
      </c>
    </row>
    <row r="359" spans="1:8" s="11" customFormat="1" ht="13.5">
      <c r="A359" s="9" t="s">
        <v>1</v>
      </c>
      <c r="B359" s="8" t="s">
        <v>181</v>
      </c>
      <c r="C359" s="8" t="s">
        <v>170</v>
      </c>
      <c r="D359" s="8" t="s">
        <v>124</v>
      </c>
      <c r="E359" s="8" t="s">
        <v>460</v>
      </c>
      <c r="F359" s="8" t="s">
        <v>2</v>
      </c>
      <c r="G359" s="5">
        <v>15311139</v>
      </c>
      <c r="H359" s="5">
        <v>15311139</v>
      </c>
    </row>
    <row r="360" spans="1:8" s="11" customFormat="1" ht="13.5">
      <c r="A360" s="9" t="s">
        <v>290</v>
      </c>
      <c r="B360" s="8" t="s">
        <v>181</v>
      </c>
      <c r="C360" s="8" t="s">
        <v>170</v>
      </c>
      <c r="D360" s="8" t="s">
        <v>124</v>
      </c>
      <c r="E360" s="8" t="s">
        <v>461</v>
      </c>
      <c r="F360" s="8"/>
      <c r="G360" s="5">
        <f>G361</f>
        <v>34254823</v>
      </c>
      <c r="H360" s="5">
        <f>H361</f>
        <v>36254823</v>
      </c>
    </row>
    <row r="361" spans="1:8" s="11" customFormat="1" ht="13.5">
      <c r="A361" s="12" t="s">
        <v>1</v>
      </c>
      <c r="B361" s="8" t="s">
        <v>181</v>
      </c>
      <c r="C361" s="8" t="s">
        <v>170</v>
      </c>
      <c r="D361" s="8" t="s">
        <v>124</v>
      </c>
      <c r="E361" s="8" t="s">
        <v>461</v>
      </c>
      <c r="F361" s="8" t="s">
        <v>2</v>
      </c>
      <c r="G361" s="5">
        <f>34240011+14812</f>
        <v>34254823</v>
      </c>
      <c r="H361" s="5">
        <f>36240011+14812</f>
        <v>36254823</v>
      </c>
    </row>
    <row r="362" spans="1:8" s="11" customFormat="1" ht="13.5">
      <c r="A362" s="12" t="s">
        <v>24</v>
      </c>
      <c r="B362" s="8" t="s">
        <v>181</v>
      </c>
      <c r="C362" s="8" t="s">
        <v>170</v>
      </c>
      <c r="D362" s="8" t="s">
        <v>124</v>
      </c>
      <c r="E362" s="8" t="s">
        <v>23</v>
      </c>
      <c r="F362" s="8"/>
      <c r="G362" s="5">
        <f t="shared" ref="G362:H362" si="102">G363+G365+G367+G369+G371+G373+G375+G377</f>
        <v>8198640</v>
      </c>
      <c r="H362" s="5">
        <f t="shared" si="102"/>
        <v>8198640</v>
      </c>
    </row>
    <row r="363" spans="1:8" s="11" customFormat="1" ht="13.5">
      <c r="A363" s="12" t="s">
        <v>283</v>
      </c>
      <c r="B363" s="8" t="s">
        <v>181</v>
      </c>
      <c r="C363" s="8" t="s">
        <v>170</v>
      </c>
      <c r="D363" s="8" t="s">
        <v>124</v>
      </c>
      <c r="E363" s="8" t="s">
        <v>462</v>
      </c>
      <c r="F363" s="8"/>
      <c r="G363" s="5">
        <f>G364</f>
        <v>2747300</v>
      </c>
      <c r="H363" s="5">
        <f>H364</f>
        <v>2747300</v>
      </c>
    </row>
    <row r="364" spans="1:8" s="11" customFormat="1" ht="13.5">
      <c r="A364" s="12" t="s">
        <v>1</v>
      </c>
      <c r="B364" s="8" t="s">
        <v>181</v>
      </c>
      <c r="C364" s="8" t="s">
        <v>170</v>
      </c>
      <c r="D364" s="8" t="s">
        <v>124</v>
      </c>
      <c r="E364" s="8" t="s">
        <v>462</v>
      </c>
      <c r="F364" s="8" t="s">
        <v>2</v>
      </c>
      <c r="G364" s="5">
        <v>2747300</v>
      </c>
      <c r="H364" s="5">
        <v>2747300</v>
      </c>
    </row>
    <row r="365" spans="1:8" s="11" customFormat="1" ht="25.5">
      <c r="A365" s="12" t="s">
        <v>463</v>
      </c>
      <c r="B365" s="8" t="s">
        <v>181</v>
      </c>
      <c r="C365" s="8" t="s">
        <v>170</v>
      </c>
      <c r="D365" s="8" t="s">
        <v>124</v>
      </c>
      <c r="E365" s="8" t="s">
        <v>464</v>
      </c>
      <c r="F365" s="8"/>
      <c r="G365" s="5">
        <f>G366</f>
        <v>381550</v>
      </c>
      <c r="H365" s="5">
        <f>H366</f>
        <v>381550</v>
      </c>
    </row>
    <row r="366" spans="1:8" s="11" customFormat="1" ht="13.5">
      <c r="A366" s="12" t="s">
        <v>1</v>
      </c>
      <c r="B366" s="8" t="s">
        <v>181</v>
      </c>
      <c r="C366" s="8" t="s">
        <v>170</v>
      </c>
      <c r="D366" s="8" t="s">
        <v>124</v>
      </c>
      <c r="E366" s="8" t="s">
        <v>464</v>
      </c>
      <c r="F366" s="8" t="s">
        <v>2</v>
      </c>
      <c r="G366" s="5">
        <v>381550</v>
      </c>
      <c r="H366" s="5">
        <v>381550</v>
      </c>
    </row>
    <row r="367" spans="1:8" s="11" customFormat="1" ht="25.5">
      <c r="A367" s="12" t="s">
        <v>285</v>
      </c>
      <c r="B367" s="8" t="s">
        <v>181</v>
      </c>
      <c r="C367" s="8" t="s">
        <v>170</v>
      </c>
      <c r="D367" s="8" t="s">
        <v>124</v>
      </c>
      <c r="E367" s="8" t="s">
        <v>465</v>
      </c>
      <c r="F367" s="8"/>
      <c r="G367" s="5">
        <f>G368</f>
        <v>372745</v>
      </c>
      <c r="H367" s="5">
        <f>H368</f>
        <v>372745</v>
      </c>
    </row>
    <row r="368" spans="1:8" s="11" customFormat="1" ht="13.5">
      <c r="A368" s="12" t="s">
        <v>1</v>
      </c>
      <c r="B368" s="8" t="s">
        <v>181</v>
      </c>
      <c r="C368" s="8" t="s">
        <v>170</v>
      </c>
      <c r="D368" s="8" t="s">
        <v>124</v>
      </c>
      <c r="E368" s="8" t="s">
        <v>465</v>
      </c>
      <c r="F368" s="8" t="s">
        <v>2</v>
      </c>
      <c r="G368" s="5">
        <v>372745</v>
      </c>
      <c r="H368" s="5">
        <v>372745</v>
      </c>
    </row>
    <row r="369" spans="1:8" s="11" customFormat="1" ht="25.5">
      <c r="A369" s="12" t="s">
        <v>284</v>
      </c>
      <c r="B369" s="8" t="s">
        <v>181</v>
      </c>
      <c r="C369" s="8" t="s">
        <v>170</v>
      </c>
      <c r="D369" s="8" t="s">
        <v>124</v>
      </c>
      <c r="E369" s="8" t="s">
        <v>466</v>
      </c>
      <c r="F369" s="8"/>
      <c r="G369" s="5">
        <f>G370</f>
        <v>962700</v>
      </c>
      <c r="H369" s="5">
        <f>H370</f>
        <v>962700</v>
      </c>
    </row>
    <row r="370" spans="1:8" s="11" customFormat="1" ht="13.5">
      <c r="A370" s="12" t="s">
        <v>1</v>
      </c>
      <c r="B370" s="8" t="s">
        <v>181</v>
      </c>
      <c r="C370" s="8" t="s">
        <v>170</v>
      </c>
      <c r="D370" s="8" t="s">
        <v>124</v>
      </c>
      <c r="E370" s="8" t="s">
        <v>466</v>
      </c>
      <c r="F370" s="8" t="s">
        <v>2</v>
      </c>
      <c r="G370" s="5">
        <v>962700</v>
      </c>
      <c r="H370" s="5">
        <v>962700</v>
      </c>
    </row>
    <row r="371" spans="1:8" s="11" customFormat="1" ht="25.5">
      <c r="A371" s="12" t="s">
        <v>287</v>
      </c>
      <c r="B371" s="8" t="s">
        <v>181</v>
      </c>
      <c r="C371" s="8" t="s">
        <v>170</v>
      </c>
      <c r="D371" s="8" t="s">
        <v>124</v>
      </c>
      <c r="E371" s="8" t="s">
        <v>467</v>
      </c>
      <c r="F371" s="8"/>
      <c r="G371" s="5">
        <f>G372</f>
        <v>372745</v>
      </c>
      <c r="H371" s="5">
        <f>H372</f>
        <v>372745</v>
      </c>
    </row>
    <row r="372" spans="1:8" s="11" customFormat="1" ht="13.5">
      <c r="A372" s="12" t="s">
        <v>1</v>
      </c>
      <c r="B372" s="8" t="s">
        <v>181</v>
      </c>
      <c r="C372" s="8" t="s">
        <v>170</v>
      </c>
      <c r="D372" s="8" t="s">
        <v>124</v>
      </c>
      <c r="E372" s="8" t="s">
        <v>467</v>
      </c>
      <c r="F372" s="8" t="s">
        <v>2</v>
      </c>
      <c r="G372" s="5">
        <v>372745</v>
      </c>
      <c r="H372" s="5">
        <v>372745</v>
      </c>
    </row>
    <row r="373" spans="1:8" s="11" customFormat="1" ht="38.25">
      <c r="A373" s="12" t="s">
        <v>468</v>
      </c>
      <c r="B373" s="8" t="s">
        <v>181</v>
      </c>
      <c r="C373" s="8" t="s">
        <v>170</v>
      </c>
      <c r="D373" s="8" t="s">
        <v>124</v>
      </c>
      <c r="E373" s="8" t="s">
        <v>469</v>
      </c>
      <c r="F373" s="8"/>
      <c r="G373" s="5">
        <f>G374</f>
        <v>3076600</v>
      </c>
      <c r="H373" s="5">
        <f>H374</f>
        <v>3076600</v>
      </c>
    </row>
    <row r="374" spans="1:8" s="11" customFormat="1" ht="13.5">
      <c r="A374" s="12" t="s">
        <v>1</v>
      </c>
      <c r="B374" s="8" t="s">
        <v>203</v>
      </c>
      <c r="C374" s="8" t="s">
        <v>176</v>
      </c>
      <c r="D374" s="8" t="s">
        <v>124</v>
      </c>
      <c r="E374" s="8" t="s">
        <v>469</v>
      </c>
      <c r="F374" s="8" t="s">
        <v>2</v>
      </c>
      <c r="G374" s="5">
        <v>3076600</v>
      </c>
      <c r="H374" s="5">
        <v>3076600</v>
      </c>
    </row>
    <row r="375" spans="1:8" s="11" customFormat="1" ht="12.75" customHeight="1">
      <c r="A375" s="23" t="s">
        <v>9</v>
      </c>
      <c r="B375" s="8" t="s">
        <v>181</v>
      </c>
      <c r="C375" s="8" t="s">
        <v>170</v>
      </c>
      <c r="D375" s="8" t="s">
        <v>124</v>
      </c>
      <c r="E375" s="8" t="s">
        <v>470</v>
      </c>
      <c r="F375" s="8"/>
      <c r="G375" s="5">
        <f>G376</f>
        <v>285000</v>
      </c>
      <c r="H375" s="5">
        <f>H376</f>
        <v>285000</v>
      </c>
    </row>
    <row r="376" spans="1:8" s="11" customFormat="1" ht="13.5">
      <c r="A376" s="12" t="s">
        <v>1</v>
      </c>
      <c r="B376" s="8" t="s">
        <v>181</v>
      </c>
      <c r="C376" s="8" t="s">
        <v>170</v>
      </c>
      <c r="D376" s="8" t="s">
        <v>124</v>
      </c>
      <c r="E376" s="8" t="s">
        <v>470</v>
      </c>
      <c r="F376" s="8" t="s">
        <v>2</v>
      </c>
      <c r="G376" s="5">
        <v>285000</v>
      </c>
      <c r="H376" s="5">
        <v>285000</v>
      </c>
    </row>
    <row r="377" spans="1:8" s="11" customFormat="1" ht="12.75" customHeight="1">
      <c r="A377" s="23" t="s">
        <v>471</v>
      </c>
      <c r="B377" s="8" t="s">
        <v>181</v>
      </c>
      <c r="C377" s="8" t="s">
        <v>170</v>
      </c>
      <c r="D377" s="8" t="s">
        <v>124</v>
      </c>
      <c r="E377" s="8" t="s">
        <v>472</v>
      </c>
      <c r="F377" s="8"/>
      <c r="G377" s="5">
        <f>G378</f>
        <v>0</v>
      </c>
      <c r="H377" s="5">
        <f>H378</f>
        <v>0</v>
      </c>
    </row>
    <row r="378" spans="1:8" s="11" customFormat="1" ht="13.5">
      <c r="A378" s="12" t="s">
        <v>1</v>
      </c>
      <c r="B378" s="8" t="s">
        <v>181</v>
      </c>
      <c r="C378" s="8" t="s">
        <v>170</v>
      </c>
      <c r="D378" s="8" t="s">
        <v>124</v>
      </c>
      <c r="E378" s="8" t="s">
        <v>472</v>
      </c>
      <c r="F378" s="8" t="s">
        <v>2</v>
      </c>
      <c r="G378" s="5">
        <v>0</v>
      </c>
      <c r="H378" s="5">
        <v>0</v>
      </c>
    </row>
    <row r="379" spans="1:8" s="2" customFormat="1" ht="13.5">
      <c r="A379" s="12" t="s">
        <v>224</v>
      </c>
      <c r="B379" s="8" t="s">
        <v>181</v>
      </c>
      <c r="C379" s="8" t="s">
        <v>170</v>
      </c>
      <c r="D379" s="8" t="s">
        <v>124</v>
      </c>
      <c r="E379" s="8" t="s">
        <v>225</v>
      </c>
      <c r="F379" s="8"/>
      <c r="G379" s="5">
        <f t="shared" ref="G379:H381" si="103">G380</f>
        <v>0</v>
      </c>
      <c r="H379" s="5">
        <f t="shared" si="103"/>
        <v>0</v>
      </c>
    </row>
    <row r="380" spans="1:8" s="2" customFormat="1" ht="13.5">
      <c r="A380" s="12" t="s">
        <v>24</v>
      </c>
      <c r="B380" s="8" t="s">
        <v>181</v>
      </c>
      <c r="C380" s="8" t="s">
        <v>170</v>
      </c>
      <c r="D380" s="8" t="s">
        <v>124</v>
      </c>
      <c r="E380" s="8" t="s">
        <v>225</v>
      </c>
      <c r="F380" s="8"/>
      <c r="G380" s="5">
        <f t="shared" si="103"/>
        <v>0</v>
      </c>
      <c r="H380" s="5">
        <f t="shared" si="103"/>
        <v>0</v>
      </c>
    </row>
    <row r="381" spans="1:8" s="3" customFormat="1" ht="25.5">
      <c r="A381" s="12" t="s">
        <v>228</v>
      </c>
      <c r="B381" s="8" t="s">
        <v>181</v>
      </c>
      <c r="C381" s="8" t="s">
        <v>170</v>
      </c>
      <c r="D381" s="8" t="s">
        <v>124</v>
      </c>
      <c r="E381" s="8" t="s">
        <v>346</v>
      </c>
      <c r="F381" s="8"/>
      <c r="G381" s="5">
        <f t="shared" si="103"/>
        <v>0</v>
      </c>
      <c r="H381" s="5">
        <f t="shared" si="103"/>
        <v>0</v>
      </c>
    </row>
    <row r="382" spans="1:8" s="3" customFormat="1" ht="13.5">
      <c r="A382" s="12" t="s">
        <v>1</v>
      </c>
      <c r="B382" s="8" t="s">
        <v>181</v>
      </c>
      <c r="C382" s="8" t="s">
        <v>170</v>
      </c>
      <c r="D382" s="8" t="s">
        <v>124</v>
      </c>
      <c r="E382" s="8" t="s">
        <v>346</v>
      </c>
      <c r="F382" s="8" t="s">
        <v>2</v>
      </c>
      <c r="G382" s="5">
        <v>0</v>
      </c>
      <c r="H382" s="5">
        <v>0</v>
      </c>
    </row>
    <row r="383" spans="1:8" s="3" customFormat="1" ht="13.5">
      <c r="A383" s="12" t="s">
        <v>202</v>
      </c>
      <c r="B383" s="8" t="s">
        <v>181</v>
      </c>
      <c r="C383" s="8" t="s">
        <v>170</v>
      </c>
      <c r="D383" s="8" t="s">
        <v>123</v>
      </c>
      <c r="E383" s="8"/>
      <c r="F383" s="8"/>
      <c r="G383" s="5">
        <f t="shared" ref="G383:H383" si="104">G384</f>
        <v>899800</v>
      </c>
      <c r="H383" s="5">
        <f t="shared" si="104"/>
        <v>899800</v>
      </c>
    </row>
    <row r="384" spans="1:8" s="3" customFormat="1" ht="25.5">
      <c r="A384" s="16" t="s">
        <v>227</v>
      </c>
      <c r="B384" s="8" t="s">
        <v>181</v>
      </c>
      <c r="C384" s="8" t="s">
        <v>170</v>
      </c>
      <c r="D384" s="8" t="s">
        <v>123</v>
      </c>
      <c r="E384" s="8" t="s">
        <v>23</v>
      </c>
      <c r="F384" s="8"/>
      <c r="G384" s="5">
        <f t="shared" ref="G384:H386" si="105">G385</f>
        <v>899800</v>
      </c>
      <c r="H384" s="5">
        <f t="shared" si="105"/>
        <v>899800</v>
      </c>
    </row>
    <row r="385" spans="1:8" s="3" customFormat="1" ht="13.5">
      <c r="A385" s="12" t="s">
        <v>24</v>
      </c>
      <c r="B385" s="8" t="s">
        <v>181</v>
      </c>
      <c r="C385" s="8" t="s">
        <v>170</v>
      </c>
      <c r="D385" s="8" t="s">
        <v>123</v>
      </c>
      <c r="E385" s="8" t="s">
        <v>23</v>
      </c>
      <c r="F385" s="8"/>
      <c r="G385" s="5">
        <f t="shared" si="105"/>
        <v>899800</v>
      </c>
      <c r="H385" s="5">
        <f t="shared" si="105"/>
        <v>899800</v>
      </c>
    </row>
    <row r="386" spans="1:8" s="3" customFormat="1" ht="25.5">
      <c r="A386" s="16" t="s">
        <v>286</v>
      </c>
      <c r="B386" s="8" t="s">
        <v>181</v>
      </c>
      <c r="C386" s="8" t="s">
        <v>170</v>
      </c>
      <c r="D386" s="8" t="s">
        <v>123</v>
      </c>
      <c r="E386" s="8" t="s">
        <v>473</v>
      </c>
      <c r="F386" s="8"/>
      <c r="G386" s="5">
        <f t="shared" si="105"/>
        <v>899800</v>
      </c>
      <c r="H386" s="5">
        <f t="shared" si="105"/>
        <v>899800</v>
      </c>
    </row>
    <row r="387" spans="1:8" s="3" customFormat="1" ht="13.5">
      <c r="A387" s="12" t="s">
        <v>1</v>
      </c>
      <c r="B387" s="8" t="s">
        <v>181</v>
      </c>
      <c r="C387" s="8" t="s">
        <v>170</v>
      </c>
      <c r="D387" s="8" t="s">
        <v>123</v>
      </c>
      <c r="E387" s="8" t="s">
        <v>473</v>
      </c>
      <c r="F387" s="8" t="s">
        <v>2</v>
      </c>
      <c r="G387" s="5">
        <v>899800</v>
      </c>
      <c r="H387" s="5">
        <v>899800</v>
      </c>
    </row>
    <row r="388" spans="1:8" s="3" customFormat="1" ht="13.5">
      <c r="A388" s="16" t="s">
        <v>182</v>
      </c>
      <c r="B388" s="8" t="s">
        <v>181</v>
      </c>
      <c r="C388" s="8" t="s">
        <v>170</v>
      </c>
      <c r="D388" s="8" t="s">
        <v>141</v>
      </c>
      <c r="E388" s="8"/>
      <c r="F388" s="8"/>
      <c r="G388" s="5">
        <f>G394+G389</f>
        <v>6261598</v>
      </c>
      <c r="H388" s="5">
        <f>H394+H389</f>
        <v>6261598</v>
      </c>
    </row>
    <row r="389" spans="1:8" s="3" customFormat="1" ht="13.5">
      <c r="A389" s="16" t="s">
        <v>265</v>
      </c>
      <c r="B389" s="8" t="s">
        <v>181</v>
      </c>
      <c r="C389" s="8" t="s">
        <v>170</v>
      </c>
      <c r="D389" s="8" t="s">
        <v>141</v>
      </c>
      <c r="E389" s="8" t="s">
        <v>264</v>
      </c>
      <c r="F389" s="8"/>
      <c r="G389" s="5">
        <f>G390+G392</f>
        <v>16000</v>
      </c>
      <c r="H389" s="5">
        <f>H390+H392</f>
        <v>16000</v>
      </c>
    </row>
    <row r="390" spans="1:8" s="3" customFormat="1" ht="13.5">
      <c r="A390" s="16" t="s">
        <v>266</v>
      </c>
      <c r="B390" s="8" t="s">
        <v>181</v>
      </c>
      <c r="C390" s="8" t="s">
        <v>170</v>
      </c>
      <c r="D390" s="8" t="s">
        <v>141</v>
      </c>
      <c r="E390" s="8" t="s">
        <v>306</v>
      </c>
      <c r="F390" s="8"/>
      <c r="G390" s="5">
        <f>G391</f>
        <v>10000</v>
      </c>
      <c r="H390" s="5">
        <f>H391</f>
        <v>10000</v>
      </c>
    </row>
    <row r="391" spans="1:8" s="3" customFormat="1" ht="13.5">
      <c r="A391" s="16" t="s">
        <v>195</v>
      </c>
      <c r="B391" s="8" t="s">
        <v>181</v>
      </c>
      <c r="C391" s="8" t="s">
        <v>170</v>
      </c>
      <c r="D391" s="8" t="s">
        <v>141</v>
      </c>
      <c r="E391" s="8" t="s">
        <v>306</v>
      </c>
      <c r="F391" s="8" t="s">
        <v>193</v>
      </c>
      <c r="G391" s="5">
        <v>10000</v>
      </c>
      <c r="H391" s="5">
        <v>10000</v>
      </c>
    </row>
    <row r="392" spans="1:8" s="3" customFormat="1" ht="13.5">
      <c r="A392" s="16" t="s">
        <v>279</v>
      </c>
      <c r="B392" s="8" t="s">
        <v>181</v>
      </c>
      <c r="C392" s="8" t="s">
        <v>170</v>
      </c>
      <c r="D392" s="8" t="s">
        <v>141</v>
      </c>
      <c r="E392" s="8" t="s">
        <v>307</v>
      </c>
      <c r="F392" s="8"/>
      <c r="G392" s="5">
        <f>G393</f>
        <v>6000</v>
      </c>
      <c r="H392" s="5">
        <f>H393</f>
        <v>6000</v>
      </c>
    </row>
    <row r="393" spans="1:8" s="3" customFormat="1" ht="13.5">
      <c r="A393" s="16" t="s">
        <v>195</v>
      </c>
      <c r="B393" s="8" t="s">
        <v>181</v>
      </c>
      <c r="C393" s="8" t="s">
        <v>170</v>
      </c>
      <c r="D393" s="8" t="s">
        <v>141</v>
      </c>
      <c r="E393" s="8" t="s">
        <v>307</v>
      </c>
      <c r="F393" s="8" t="s">
        <v>193</v>
      </c>
      <c r="G393" s="5">
        <v>6000</v>
      </c>
      <c r="H393" s="5">
        <v>6000</v>
      </c>
    </row>
    <row r="394" spans="1:8" s="3" customFormat="1" ht="25.5">
      <c r="A394" s="16" t="s">
        <v>227</v>
      </c>
      <c r="B394" s="8" t="s">
        <v>181</v>
      </c>
      <c r="C394" s="8" t="s">
        <v>170</v>
      </c>
      <c r="D394" s="8" t="s">
        <v>141</v>
      </c>
      <c r="E394" s="8" t="s">
        <v>23</v>
      </c>
      <c r="F394" s="8"/>
      <c r="G394" s="5">
        <f>G395+G397</f>
        <v>6245598</v>
      </c>
      <c r="H394" s="5">
        <f>H395+H397</f>
        <v>6245598</v>
      </c>
    </row>
    <row r="395" spans="1:8" s="3" customFormat="1" ht="25.5">
      <c r="A395" s="16" t="s">
        <v>125</v>
      </c>
      <c r="B395" s="8" t="s">
        <v>181</v>
      </c>
      <c r="C395" s="8" t="s">
        <v>170</v>
      </c>
      <c r="D395" s="8" t="s">
        <v>141</v>
      </c>
      <c r="E395" s="8" t="s">
        <v>408</v>
      </c>
      <c r="F395" s="8"/>
      <c r="G395" s="5">
        <f>G396</f>
        <v>1635410</v>
      </c>
      <c r="H395" s="5">
        <f>H396</f>
        <v>1635410</v>
      </c>
    </row>
    <row r="396" spans="1:8" s="3" customFormat="1" ht="27.75" customHeight="1">
      <c r="A396" s="16" t="s">
        <v>194</v>
      </c>
      <c r="B396" s="8" t="s">
        <v>181</v>
      </c>
      <c r="C396" s="8" t="s">
        <v>170</v>
      </c>
      <c r="D396" s="8" t="s">
        <v>141</v>
      </c>
      <c r="E396" s="8" t="s">
        <v>408</v>
      </c>
      <c r="F396" s="8" t="s">
        <v>192</v>
      </c>
      <c r="G396" s="5">
        <v>1635410</v>
      </c>
      <c r="H396" s="5">
        <v>1635410</v>
      </c>
    </row>
    <row r="397" spans="1:8" s="2" customFormat="1" ht="25.5">
      <c r="A397" s="9" t="s">
        <v>155</v>
      </c>
      <c r="B397" s="8" t="s">
        <v>181</v>
      </c>
      <c r="C397" s="8" t="s">
        <v>176</v>
      </c>
      <c r="D397" s="8" t="s">
        <v>141</v>
      </c>
      <c r="E397" s="8" t="s">
        <v>409</v>
      </c>
      <c r="F397" s="8"/>
      <c r="G397" s="5">
        <f>G398+G399</f>
        <v>4610188</v>
      </c>
      <c r="H397" s="5">
        <f>H398+H399</f>
        <v>4610188</v>
      </c>
    </row>
    <row r="398" spans="1:8" s="2" customFormat="1" ht="26.25" customHeight="1">
      <c r="A398" s="16" t="s">
        <v>194</v>
      </c>
      <c r="B398" s="8" t="s">
        <v>181</v>
      </c>
      <c r="C398" s="8" t="s">
        <v>170</v>
      </c>
      <c r="D398" s="8" t="s">
        <v>141</v>
      </c>
      <c r="E398" s="8" t="s">
        <v>409</v>
      </c>
      <c r="F398" s="8" t="s">
        <v>192</v>
      </c>
      <c r="G398" s="5">
        <v>4310188</v>
      </c>
      <c r="H398" s="5">
        <v>4310188</v>
      </c>
    </row>
    <row r="399" spans="1:8" s="2" customFormat="1" ht="13.5">
      <c r="A399" s="16" t="s">
        <v>195</v>
      </c>
      <c r="B399" s="8" t="s">
        <v>181</v>
      </c>
      <c r="C399" s="8" t="s">
        <v>170</v>
      </c>
      <c r="D399" s="8" t="s">
        <v>141</v>
      </c>
      <c r="E399" s="8" t="s">
        <v>409</v>
      </c>
      <c r="F399" s="8" t="s">
        <v>193</v>
      </c>
      <c r="G399" s="5">
        <v>300000</v>
      </c>
      <c r="H399" s="5">
        <v>300000</v>
      </c>
    </row>
    <row r="400" spans="1:8" s="2" customFormat="1" ht="25.5">
      <c r="A400" s="10" t="s">
        <v>263</v>
      </c>
      <c r="B400" s="6" t="s">
        <v>159</v>
      </c>
      <c r="C400" s="6"/>
      <c r="D400" s="6"/>
      <c r="E400" s="6"/>
      <c r="F400" s="6"/>
      <c r="G400" s="7">
        <f>G401</f>
        <v>254706800</v>
      </c>
      <c r="H400" s="7">
        <f>H401</f>
        <v>264096800</v>
      </c>
    </row>
    <row r="401" spans="1:8" s="2" customFormat="1" ht="13.5">
      <c r="A401" s="8" t="s">
        <v>132</v>
      </c>
      <c r="B401" s="8" t="s">
        <v>159</v>
      </c>
      <c r="C401" s="8" t="s">
        <v>131</v>
      </c>
      <c r="D401" s="8"/>
      <c r="E401" s="8"/>
      <c r="F401" s="8"/>
      <c r="G401" s="5">
        <f>G402+G406+G445+G467</f>
        <v>254706800</v>
      </c>
      <c r="H401" s="5">
        <f>H402+H406+H445+H467</f>
        <v>264096800</v>
      </c>
    </row>
    <row r="402" spans="1:8" s="2" customFormat="1" ht="13.5">
      <c r="A402" s="23" t="s">
        <v>160</v>
      </c>
      <c r="B402" s="8" t="s">
        <v>159</v>
      </c>
      <c r="C402" s="8" t="s">
        <v>131</v>
      </c>
      <c r="D402" s="8" t="s">
        <v>124</v>
      </c>
      <c r="E402" s="8"/>
      <c r="F402" s="8"/>
      <c r="G402" s="5">
        <f t="shared" ref="G402:H404" si="106">G403</f>
        <v>16921100</v>
      </c>
      <c r="H402" s="5">
        <f t="shared" si="106"/>
        <v>16996800</v>
      </c>
    </row>
    <row r="403" spans="1:8" s="2" customFormat="1" ht="25.5">
      <c r="A403" s="16" t="s">
        <v>207</v>
      </c>
      <c r="B403" s="8" t="s">
        <v>159</v>
      </c>
      <c r="C403" s="8" t="s">
        <v>131</v>
      </c>
      <c r="D403" s="8" t="s">
        <v>124</v>
      </c>
      <c r="E403" s="8" t="s">
        <v>104</v>
      </c>
      <c r="F403" s="8"/>
      <c r="G403" s="5">
        <f t="shared" ref="G403:H403" si="107">G404</f>
        <v>16921100</v>
      </c>
      <c r="H403" s="5">
        <f t="shared" si="107"/>
        <v>16996800</v>
      </c>
    </row>
    <row r="404" spans="1:8" s="2" customFormat="1" ht="13.5">
      <c r="A404" s="16" t="s">
        <v>87</v>
      </c>
      <c r="B404" s="8" t="s">
        <v>159</v>
      </c>
      <c r="C404" s="8" t="s">
        <v>131</v>
      </c>
      <c r="D404" s="8" t="s">
        <v>124</v>
      </c>
      <c r="E404" s="8" t="s">
        <v>326</v>
      </c>
      <c r="F404" s="8"/>
      <c r="G404" s="5">
        <f t="shared" si="106"/>
        <v>16921100</v>
      </c>
      <c r="H404" s="5">
        <f t="shared" si="106"/>
        <v>16996800</v>
      </c>
    </row>
    <row r="405" spans="1:8" s="2" customFormat="1" ht="13.5">
      <c r="A405" s="12" t="s">
        <v>1</v>
      </c>
      <c r="B405" s="8" t="s">
        <v>159</v>
      </c>
      <c r="C405" s="8" t="s">
        <v>131</v>
      </c>
      <c r="D405" s="8" t="s">
        <v>124</v>
      </c>
      <c r="E405" s="8" t="s">
        <v>326</v>
      </c>
      <c r="F405" s="8" t="s">
        <v>2</v>
      </c>
      <c r="G405" s="5">
        <f>16036700+884400</f>
        <v>16921100</v>
      </c>
      <c r="H405" s="5">
        <f>16112400+884400</f>
        <v>16996800</v>
      </c>
    </row>
    <row r="406" spans="1:8" s="2" customFormat="1" ht="13.5">
      <c r="A406" s="23" t="s">
        <v>120</v>
      </c>
      <c r="B406" s="8" t="s">
        <v>159</v>
      </c>
      <c r="C406" s="8" t="s">
        <v>131</v>
      </c>
      <c r="D406" s="8" t="s">
        <v>123</v>
      </c>
      <c r="E406" s="8"/>
      <c r="F406" s="8"/>
      <c r="G406" s="5">
        <f t="shared" ref="G406:H406" si="108">G407</f>
        <v>144767100</v>
      </c>
      <c r="H406" s="5">
        <f t="shared" si="108"/>
        <v>151446700</v>
      </c>
    </row>
    <row r="407" spans="1:8" s="2" customFormat="1" ht="25.5">
      <c r="A407" s="16" t="s">
        <v>208</v>
      </c>
      <c r="B407" s="8" t="s">
        <v>159</v>
      </c>
      <c r="C407" s="8" t="s">
        <v>131</v>
      </c>
      <c r="D407" s="8" t="s">
        <v>123</v>
      </c>
      <c r="E407" s="8" t="s">
        <v>104</v>
      </c>
      <c r="F407" s="8"/>
      <c r="G407" s="5">
        <f t="shared" ref="G407:H407" si="109">G408+G411+G414+G417+G420+G423+G426+G429+G432+G434+G437+G439+G442</f>
        <v>144767100</v>
      </c>
      <c r="H407" s="5">
        <f t="shared" si="109"/>
        <v>151446700</v>
      </c>
    </row>
    <row r="408" spans="1:8" s="2" customFormat="1" ht="25.5">
      <c r="A408" s="25" t="s">
        <v>88</v>
      </c>
      <c r="B408" s="8" t="s">
        <v>159</v>
      </c>
      <c r="C408" s="8" t="s">
        <v>131</v>
      </c>
      <c r="D408" s="8" t="s">
        <v>123</v>
      </c>
      <c r="E408" s="8" t="s">
        <v>327</v>
      </c>
      <c r="F408" s="8"/>
      <c r="G408" s="5">
        <f>G409+G410</f>
        <v>43841800</v>
      </c>
      <c r="H408" s="5">
        <f>H409+H410</f>
        <v>45595500</v>
      </c>
    </row>
    <row r="409" spans="1:8" s="2" customFormat="1" ht="13.5">
      <c r="A409" s="16" t="s">
        <v>195</v>
      </c>
      <c r="B409" s="8" t="s">
        <v>159</v>
      </c>
      <c r="C409" s="8" t="s">
        <v>131</v>
      </c>
      <c r="D409" s="8" t="s">
        <v>123</v>
      </c>
      <c r="E409" s="8" t="s">
        <v>327</v>
      </c>
      <c r="F409" s="8" t="s">
        <v>193</v>
      </c>
      <c r="G409" s="5">
        <v>660000</v>
      </c>
      <c r="H409" s="5">
        <v>684000</v>
      </c>
    </row>
    <row r="410" spans="1:8" s="2" customFormat="1" ht="13.5">
      <c r="A410" s="23" t="s">
        <v>0</v>
      </c>
      <c r="B410" s="8" t="s">
        <v>159</v>
      </c>
      <c r="C410" s="8" t="s">
        <v>131</v>
      </c>
      <c r="D410" s="8" t="s">
        <v>123</v>
      </c>
      <c r="E410" s="8" t="s">
        <v>327</v>
      </c>
      <c r="F410" s="8" t="s">
        <v>198</v>
      </c>
      <c r="G410" s="5">
        <v>43181800</v>
      </c>
      <c r="H410" s="5">
        <v>44911500</v>
      </c>
    </row>
    <row r="411" spans="1:8" s="2" customFormat="1" ht="25.5">
      <c r="A411" s="25" t="s">
        <v>89</v>
      </c>
      <c r="B411" s="8" t="s">
        <v>159</v>
      </c>
      <c r="C411" s="8" t="s">
        <v>131</v>
      </c>
      <c r="D411" s="8" t="s">
        <v>123</v>
      </c>
      <c r="E411" s="8" t="s">
        <v>328</v>
      </c>
      <c r="F411" s="8"/>
      <c r="G411" s="5">
        <f>G412+G413</f>
        <v>2132500</v>
      </c>
      <c r="H411" s="5">
        <f>H412+H413</f>
        <v>2201900</v>
      </c>
    </row>
    <row r="412" spans="1:8" s="2" customFormat="1" ht="13.5">
      <c r="A412" s="16" t="s">
        <v>195</v>
      </c>
      <c r="B412" s="8" t="s">
        <v>159</v>
      </c>
      <c r="C412" s="8" t="s">
        <v>131</v>
      </c>
      <c r="D412" s="8" t="s">
        <v>123</v>
      </c>
      <c r="E412" s="8" t="s">
        <v>328</v>
      </c>
      <c r="F412" s="8" t="s">
        <v>193</v>
      </c>
      <c r="G412" s="5">
        <v>32000</v>
      </c>
      <c r="H412" s="5">
        <v>33000</v>
      </c>
    </row>
    <row r="413" spans="1:8" s="2" customFormat="1" ht="13.5">
      <c r="A413" s="23" t="s">
        <v>0</v>
      </c>
      <c r="B413" s="8" t="s">
        <v>159</v>
      </c>
      <c r="C413" s="8" t="s">
        <v>131</v>
      </c>
      <c r="D413" s="8" t="s">
        <v>123</v>
      </c>
      <c r="E413" s="8" t="s">
        <v>328</v>
      </c>
      <c r="F413" s="8" t="s">
        <v>198</v>
      </c>
      <c r="G413" s="5">
        <v>2100500</v>
      </c>
      <c r="H413" s="5">
        <v>2168900</v>
      </c>
    </row>
    <row r="414" spans="1:8" s="2" customFormat="1" ht="25.5">
      <c r="A414" s="25" t="s">
        <v>60</v>
      </c>
      <c r="B414" s="8" t="s">
        <v>159</v>
      </c>
      <c r="C414" s="8" t="s">
        <v>131</v>
      </c>
      <c r="D414" s="8" t="s">
        <v>123</v>
      </c>
      <c r="E414" s="8" t="s">
        <v>329</v>
      </c>
      <c r="F414" s="8"/>
      <c r="G414" s="5">
        <f>G415+G416</f>
        <v>33764600</v>
      </c>
      <c r="H414" s="5">
        <f>H415+H416</f>
        <v>35076100</v>
      </c>
    </row>
    <row r="415" spans="1:8" s="2" customFormat="1" ht="13.5">
      <c r="A415" s="16" t="s">
        <v>195</v>
      </c>
      <c r="B415" s="8" t="s">
        <v>159</v>
      </c>
      <c r="C415" s="8" t="s">
        <v>131</v>
      </c>
      <c r="D415" s="8" t="s">
        <v>123</v>
      </c>
      <c r="E415" s="8" t="s">
        <v>329</v>
      </c>
      <c r="F415" s="8" t="s">
        <v>193</v>
      </c>
      <c r="G415" s="5">
        <v>506500</v>
      </c>
      <c r="H415" s="5">
        <v>526000</v>
      </c>
    </row>
    <row r="416" spans="1:8" s="2" customFormat="1" ht="13.5">
      <c r="A416" s="23" t="s">
        <v>0</v>
      </c>
      <c r="B416" s="8" t="s">
        <v>159</v>
      </c>
      <c r="C416" s="8" t="s">
        <v>131</v>
      </c>
      <c r="D416" s="8" t="s">
        <v>123</v>
      </c>
      <c r="E416" s="8" t="s">
        <v>329</v>
      </c>
      <c r="F416" s="8" t="s">
        <v>198</v>
      </c>
      <c r="G416" s="5">
        <v>33258100</v>
      </c>
      <c r="H416" s="5">
        <v>34550100</v>
      </c>
    </row>
    <row r="417" spans="1:8" s="2" customFormat="1" ht="25.5">
      <c r="A417" s="25" t="s">
        <v>90</v>
      </c>
      <c r="B417" s="8" t="s">
        <v>159</v>
      </c>
      <c r="C417" s="8" t="s">
        <v>131</v>
      </c>
      <c r="D417" s="8" t="s">
        <v>123</v>
      </c>
      <c r="E417" s="8" t="s">
        <v>330</v>
      </c>
      <c r="F417" s="8"/>
      <c r="G417" s="5">
        <f>G418+G419</f>
        <v>183900</v>
      </c>
      <c r="H417" s="5">
        <f>H418+H419</f>
        <v>191300</v>
      </c>
    </row>
    <row r="418" spans="1:8" s="2" customFormat="1" ht="13.5">
      <c r="A418" s="16" t="s">
        <v>195</v>
      </c>
      <c r="B418" s="8" t="s">
        <v>159</v>
      </c>
      <c r="C418" s="8" t="s">
        <v>131</v>
      </c>
      <c r="D418" s="8" t="s">
        <v>123</v>
      </c>
      <c r="E418" s="8" t="s">
        <v>330</v>
      </c>
      <c r="F418" s="8" t="s">
        <v>193</v>
      </c>
      <c r="G418" s="5">
        <v>2750</v>
      </c>
      <c r="H418" s="5">
        <v>2870</v>
      </c>
    </row>
    <row r="419" spans="1:8" s="2" customFormat="1" ht="13.5">
      <c r="A419" s="23" t="s">
        <v>0</v>
      </c>
      <c r="B419" s="8" t="s">
        <v>159</v>
      </c>
      <c r="C419" s="8" t="s">
        <v>131</v>
      </c>
      <c r="D419" s="8" t="s">
        <v>123</v>
      </c>
      <c r="E419" s="8" t="s">
        <v>330</v>
      </c>
      <c r="F419" s="8" t="s">
        <v>198</v>
      </c>
      <c r="G419" s="5">
        <v>181150</v>
      </c>
      <c r="H419" s="5">
        <v>188430</v>
      </c>
    </row>
    <row r="420" spans="1:8" s="2" customFormat="1" ht="25.5">
      <c r="A420" s="25" t="s">
        <v>59</v>
      </c>
      <c r="B420" s="8" t="s">
        <v>159</v>
      </c>
      <c r="C420" s="8" t="s">
        <v>131</v>
      </c>
      <c r="D420" s="8" t="s">
        <v>123</v>
      </c>
      <c r="E420" s="8" t="s">
        <v>331</v>
      </c>
      <c r="F420" s="8"/>
      <c r="G420" s="5">
        <f>G421+G422</f>
        <v>25900</v>
      </c>
      <c r="H420" s="5">
        <f>H421+H422</f>
        <v>25900</v>
      </c>
    </row>
    <row r="421" spans="1:8" s="2" customFormat="1" ht="13.5">
      <c r="A421" s="16" t="s">
        <v>195</v>
      </c>
      <c r="B421" s="8" t="s">
        <v>159</v>
      </c>
      <c r="C421" s="8" t="s">
        <v>131</v>
      </c>
      <c r="D421" s="8" t="s">
        <v>123</v>
      </c>
      <c r="E421" s="8" t="s">
        <v>331</v>
      </c>
      <c r="F421" s="8" t="s">
        <v>193</v>
      </c>
      <c r="G421" s="5">
        <v>400</v>
      </c>
      <c r="H421" s="5">
        <v>400</v>
      </c>
    </row>
    <row r="422" spans="1:8" s="2" customFormat="1" ht="13.5">
      <c r="A422" s="23" t="s">
        <v>0</v>
      </c>
      <c r="B422" s="8" t="s">
        <v>159</v>
      </c>
      <c r="C422" s="8" t="s">
        <v>131</v>
      </c>
      <c r="D422" s="8" t="s">
        <v>123</v>
      </c>
      <c r="E422" s="8" t="s">
        <v>331</v>
      </c>
      <c r="F422" s="8" t="s">
        <v>198</v>
      </c>
      <c r="G422" s="5">
        <v>25500</v>
      </c>
      <c r="H422" s="5">
        <v>25500</v>
      </c>
    </row>
    <row r="423" spans="1:8" s="2" customFormat="1" ht="38.25">
      <c r="A423" s="25" t="s">
        <v>70</v>
      </c>
      <c r="B423" s="8" t="s">
        <v>159</v>
      </c>
      <c r="C423" s="8" t="s">
        <v>131</v>
      </c>
      <c r="D423" s="8" t="s">
        <v>123</v>
      </c>
      <c r="E423" s="8" t="s">
        <v>332</v>
      </c>
      <c r="F423" s="8"/>
      <c r="G423" s="5">
        <f>G424+G425</f>
        <v>4937400</v>
      </c>
      <c r="H423" s="5">
        <f>H424+H425</f>
        <v>5194500</v>
      </c>
    </row>
    <row r="424" spans="1:8" s="2" customFormat="1" ht="13.5">
      <c r="A424" s="16" t="s">
        <v>195</v>
      </c>
      <c r="B424" s="8" t="s">
        <v>159</v>
      </c>
      <c r="C424" s="8" t="s">
        <v>131</v>
      </c>
      <c r="D424" s="8" t="s">
        <v>123</v>
      </c>
      <c r="E424" s="8" t="s">
        <v>332</v>
      </c>
      <c r="F424" s="8" t="s">
        <v>193</v>
      </c>
      <c r="G424" s="5">
        <v>123500</v>
      </c>
      <c r="H424" s="5">
        <v>130000</v>
      </c>
    </row>
    <row r="425" spans="1:8" s="2" customFormat="1" ht="13.5">
      <c r="A425" s="23" t="s">
        <v>0</v>
      </c>
      <c r="B425" s="8" t="s">
        <v>159</v>
      </c>
      <c r="C425" s="8" t="s">
        <v>131</v>
      </c>
      <c r="D425" s="8" t="s">
        <v>123</v>
      </c>
      <c r="E425" s="8" t="s">
        <v>332</v>
      </c>
      <c r="F425" s="8" t="s">
        <v>198</v>
      </c>
      <c r="G425" s="5">
        <v>4813900</v>
      </c>
      <c r="H425" s="5">
        <v>5064500</v>
      </c>
    </row>
    <row r="426" spans="1:8" s="2" customFormat="1" ht="13.5">
      <c r="A426" s="25" t="s">
        <v>161</v>
      </c>
      <c r="B426" s="8" t="s">
        <v>159</v>
      </c>
      <c r="C426" s="8" t="s">
        <v>131</v>
      </c>
      <c r="D426" s="8" t="s">
        <v>123</v>
      </c>
      <c r="E426" s="8" t="s">
        <v>333</v>
      </c>
      <c r="F426" s="8"/>
      <c r="G426" s="5">
        <f>G427+G428</f>
        <v>22631200</v>
      </c>
      <c r="H426" s="5">
        <f>H427+H428</f>
        <v>25596100</v>
      </c>
    </row>
    <row r="427" spans="1:8" s="2" customFormat="1" ht="13.5">
      <c r="A427" s="16" t="s">
        <v>195</v>
      </c>
      <c r="B427" s="8" t="s">
        <v>159</v>
      </c>
      <c r="C427" s="8" t="s">
        <v>131</v>
      </c>
      <c r="D427" s="8" t="s">
        <v>123</v>
      </c>
      <c r="E427" s="8" t="s">
        <v>333</v>
      </c>
      <c r="F427" s="8" t="s">
        <v>193</v>
      </c>
      <c r="G427" s="5">
        <v>340000</v>
      </c>
      <c r="H427" s="5">
        <v>385000</v>
      </c>
    </row>
    <row r="428" spans="1:8" s="2" customFormat="1" ht="13.5">
      <c r="A428" s="23" t="s">
        <v>0</v>
      </c>
      <c r="B428" s="8" t="s">
        <v>159</v>
      </c>
      <c r="C428" s="8" t="s">
        <v>131</v>
      </c>
      <c r="D428" s="8" t="s">
        <v>123</v>
      </c>
      <c r="E428" s="8" t="s">
        <v>333</v>
      </c>
      <c r="F428" s="8" t="s">
        <v>198</v>
      </c>
      <c r="G428" s="5">
        <v>22291200</v>
      </c>
      <c r="H428" s="5">
        <v>25211100</v>
      </c>
    </row>
    <row r="429" spans="1:8" s="2" customFormat="1" ht="38.25">
      <c r="A429" s="16" t="s">
        <v>78</v>
      </c>
      <c r="B429" s="8" t="s">
        <v>159</v>
      </c>
      <c r="C429" s="8" t="s">
        <v>131</v>
      </c>
      <c r="D429" s="8" t="s">
        <v>123</v>
      </c>
      <c r="E429" s="8" t="s">
        <v>334</v>
      </c>
      <c r="F429" s="8"/>
      <c r="G429" s="5">
        <f>G430+G431</f>
        <v>398700</v>
      </c>
      <c r="H429" s="5">
        <f>H430+H431</f>
        <v>398700</v>
      </c>
    </row>
    <row r="430" spans="1:8" s="2" customFormat="1" ht="13.5">
      <c r="A430" s="16" t="s">
        <v>195</v>
      </c>
      <c r="B430" s="8" t="s">
        <v>159</v>
      </c>
      <c r="C430" s="8" t="s">
        <v>131</v>
      </c>
      <c r="D430" s="8" t="s">
        <v>123</v>
      </c>
      <c r="E430" s="8" t="s">
        <v>334</v>
      </c>
      <c r="F430" s="8" t="s">
        <v>193</v>
      </c>
      <c r="G430" s="5">
        <v>7600</v>
      </c>
      <c r="H430" s="5">
        <v>7600</v>
      </c>
    </row>
    <row r="431" spans="1:8" s="2" customFormat="1" ht="13.5">
      <c r="A431" s="23" t="s">
        <v>0</v>
      </c>
      <c r="B431" s="8" t="s">
        <v>159</v>
      </c>
      <c r="C431" s="8" t="s">
        <v>131</v>
      </c>
      <c r="D431" s="8" t="s">
        <v>123</v>
      </c>
      <c r="E431" s="8" t="s">
        <v>334</v>
      </c>
      <c r="F431" s="8" t="s">
        <v>198</v>
      </c>
      <c r="G431" s="5">
        <v>391100</v>
      </c>
      <c r="H431" s="5">
        <v>391100</v>
      </c>
    </row>
    <row r="432" spans="1:8" s="2" customFormat="1" ht="13.5">
      <c r="A432" s="16" t="s">
        <v>199</v>
      </c>
      <c r="B432" s="8" t="s">
        <v>159</v>
      </c>
      <c r="C432" s="8" t="s">
        <v>131</v>
      </c>
      <c r="D432" s="8" t="s">
        <v>123</v>
      </c>
      <c r="E432" s="8" t="s">
        <v>335</v>
      </c>
      <c r="F432" s="8"/>
      <c r="G432" s="5">
        <f t="shared" ref="G432:H432" si="110">G433</f>
        <v>800</v>
      </c>
      <c r="H432" s="5">
        <f t="shared" si="110"/>
        <v>800</v>
      </c>
    </row>
    <row r="433" spans="1:8" s="2" customFormat="1" ht="13.5">
      <c r="A433" s="23" t="s">
        <v>0</v>
      </c>
      <c r="B433" s="8" t="s">
        <v>159</v>
      </c>
      <c r="C433" s="8" t="s">
        <v>131</v>
      </c>
      <c r="D433" s="8" t="s">
        <v>123</v>
      </c>
      <c r="E433" s="8" t="s">
        <v>335</v>
      </c>
      <c r="F433" s="8" t="s">
        <v>198</v>
      </c>
      <c r="G433" s="5">
        <v>800</v>
      </c>
      <c r="H433" s="5">
        <v>800</v>
      </c>
    </row>
    <row r="434" spans="1:8" s="2" customFormat="1" ht="40.5" customHeight="1">
      <c r="A434" s="25" t="s">
        <v>76</v>
      </c>
      <c r="B434" s="8" t="s">
        <v>159</v>
      </c>
      <c r="C434" s="8" t="s">
        <v>131</v>
      </c>
      <c r="D434" s="8" t="s">
        <v>123</v>
      </c>
      <c r="E434" s="8" t="s">
        <v>336</v>
      </c>
      <c r="F434" s="8"/>
      <c r="G434" s="5">
        <f>G435+G436</f>
        <v>1842600</v>
      </c>
      <c r="H434" s="5">
        <f>H435+H436</f>
        <v>1842600</v>
      </c>
    </row>
    <row r="435" spans="1:8" s="2" customFormat="1" ht="13.5">
      <c r="A435" s="16" t="s">
        <v>195</v>
      </c>
      <c r="B435" s="8" t="s">
        <v>159</v>
      </c>
      <c r="C435" s="8" t="s">
        <v>131</v>
      </c>
      <c r="D435" s="8" t="s">
        <v>123</v>
      </c>
      <c r="E435" s="8" t="s">
        <v>336</v>
      </c>
      <c r="F435" s="8" t="s">
        <v>193</v>
      </c>
      <c r="G435" s="5">
        <v>27500</v>
      </c>
      <c r="H435" s="5">
        <v>27500</v>
      </c>
    </row>
    <row r="436" spans="1:8" s="2" customFormat="1" ht="13.5">
      <c r="A436" s="23" t="s">
        <v>0</v>
      </c>
      <c r="B436" s="8" t="s">
        <v>159</v>
      </c>
      <c r="C436" s="8" t="s">
        <v>131</v>
      </c>
      <c r="D436" s="8" t="s">
        <v>123</v>
      </c>
      <c r="E436" s="8" t="s">
        <v>336</v>
      </c>
      <c r="F436" s="8" t="s">
        <v>198</v>
      </c>
      <c r="G436" s="5">
        <v>1815100</v>
      </c>
      <c r="H436" s="5">
        <v>1815100</v>
      </c>
    </row>
    <row r="437" spans="1:8" s="2" customFormat="1" ht="13.5">
      <c r="A437" s="23" t="s">
        <v>19</v>
      </c>
      <c r="B437" s="8" t="s">
        <v>159</v>
      </c>
      <c r="C437" s="8" t="s">
        <v>131</v>
      </c>
      <c r="D437" s="8" t="s">
        <v>123</v>
      </c>
      <c r="E437" s="8" t="s">
        <v>340</v>
      </c>
      <c r="F437" s="8"/>
      <c r="G437" s="5">
        <f t="shared" ref="G437:H437" si="111">G438</f>
        <v>6830000</v>
      </c>
      <c r="H437" s="5">
        <f t="shared" si="111"/>
        <v>6955800</v>
      </c>
    </row>
    <row r="438" spans="1:8" s="2" customFormat="1" ht="13.5">
      <c r="A438" s="23" t="s">
        <v>0</v>
      </c>
      <c r="B438" s="8" t="s">
        <v>159</v>
      </c>
      <c r="C438" s="8" t="s">
        <v>131</v>
      </c>
      <c r="D438" s="8" t="s">
        <v>123</v>
      </c>
      <c r="E438" s="8" t="s">
        <v>340</v>
      </c>
      <c r="F438" s="8" t="s">
        <v>198</v>
      </c>
      <c r="G438" s="5">
        <v>6830000</v>
      </c>
      <c r="H438" s="5">
        <v>6955800</v>
      </c>
    </row>
    <row r="439" spans="1:8" s="2" customFormat="1" ht="25.5">
      <c r="A439" s="25" t="s">
        <v>54</v>
      </c>
      <c r="B439" s="8" t="s">
        <v>159</v>
      </c>
      <c r="C439" s="8" t="s">
        <v>131</v>
      </c>
      <c r="D439" s="8" t="s">
        <v>123</v>
      </c>
      <c r="E439" s="8" t="s">
        <v>338</v>
      </c>
      <c r="F439" s="8"/>
      <c r="G439" s="5">
        <f>G440+G441</f>
        <v>4744000</v>
      </c>
      <c r="H439" s="5">
        <f>H440+H441</f>
        <v>4933800</v>
      </c>
    </row>
    <row r="440" spans="1:8" s="2" customFormat="1" ht="13.5">
      <c r="A440" s="16" t="s">
        <v>195</v>
      </c>
      <c r="B440" s="8" t="s">
        <v>159</v>
      </c>
      <c r="C440" s="8" t="s">
        <v>131</v>
      </c>
      <c r="D440" s="8" t="s">
        <v>123</v>
      </c>
      <c r="E440" s="8" t="s">
        <v>338</v>
      </c>
      <c r="F440" s="8" t="s">
        <v>193</v>
      </c>
      <c r="G440" s="5">
        <v>71100</v>
      </c>
      <c r="H440" s="5">
        <v>74000</v>
      </c>
    </row>
    <row r="441" spans="1:8" s="2" customFormat="1" ht="13.5">
      <c r="A441" s="23" t="s">
        <v>0</v>
      </c>
      <c r="B441" s="8" t="s">
        <v>159</v>
      </c>
      <c r="C441" s="8" t="s">
        <v>131</v>
      </c>
      <c r="D441" s="8" t="s">
        <v>123</v>
      </c>
      <c r="E441" s="8" t="s">
        <v>338</v>
      </c>
      <c r="F441" s="8" t="s">
        <v>198</v>
      </c>
      <c r="G441" s="5">
        <v>4672900</v>
      </c>
      <c r="H441" s="5">
        <v>4859800</v>
      </c>
    </row>
    <row r="442" spans="1:8" s="2" customFormat="1" ht="25.5">
      <c r="A442" s="25" t="s">
        <v>55</v>
      </c>
      <c r="B442" s="8" t="s">
        <v>159</v>
      </c>
      <c r="C442" s="8" t="s">
        <v>131</v>
      </c>
      <c r="D442" s="8" t="s">
        <v>123</v>
      </c>
      <c r="E442" s="8" t="s">
        <v>339</v>
      </c>
      <c r="F442" s="8"/>
      <c r="G442" s="5">
        <f>G443+G444</f>
        <v>23433700</v>
      </c>
      <c r="H442" s="5">
        <f>H443+H444</f>
        <v>23433700</v>
      </c>
    </row>
    <row r="443" spans="1:8" s="2" customFormat="1" ht="13.5">
      <c r="A443" s="16" t="s">
        <v>195</v>
      </c>
      <c r="B443" s="8" t="s">
        <v>159</v>
      </c>
      <c r="C443" s="8" t="s">
        <v>131</v>
      </c>
      <c r="D443" s="8" t="s">
        <v>123</v>
      </c>
      <c r="E443" s="8" t="s">
        <v>339</v>
      </c>
      <c r="F443" s="8" t="s">
        <v>193</v>
      </c>
      <c r="G443" s="5">
        <v>47000</v>
      </c>
      <c r="H443" s="5">
        <v>47000</v>
      </c>
    </row>
    <row r="444" spans="1:8" s="2" customFormat="1" ht="13.5">
      <c r="A444" s="23" t="s">
        <v>0</v>
      </c>
      <c r="B444" s="8" t="s">
        <v>159</v>
      </c>
      <c r="C444" s="8" t="s">
        <v>131</v>
      </c>
      <c r="D444" s="8" t="s">
        <v>123</v>
      </c>
      <c r="E444" s="8" t="s">
        <v>339</v>
      </c>
      <c r="F444" s="8" t="s">
        <v>198</v>
      </c>
      <c r="G444" s="5">
        <v>23386700</v>
      </c>
      <c r="H444" s="5">
        <v>23386700</v>
      </c>
    </row>
    <row r="445" spans="1:8" s="2" customFormat="1" ht="13.5">
      <c r="A445" s="23" t="s">
        <v>156</v>
      </c>
      <c r="B445" s="8" t="s">
        <v>159</v>
      </c>
      <c r="C445" s="8" t="s">
        <v>131</v>
      </c>
      <c r="D445" s="8" t="s">
        <v>126</v>
      </c>
      <c r="E445" s="8"/>
      <c r="F445" s="8"/>
      <c r="G445" s="5">
        <f>G446</f>
        <v>72437900</v>
      </c>
      <c r="H445" s="5">
        <f>H446</f>
        <v>73598400</v>
      </c>
    </row>
    <row r="446" spans="1:8" s="2" customFormat="1" ht="13.5">
      <c r="A446" s="25" t="s">
        <v>238</v>
      </c>
      <c r="B446" s="8" t="s">
        <v>159</v>
      </c>
      <c r="C446" s="8" t="s">
        <v>131</v>
      </c>
      <c r="D446" s="8" t="s">
        <v>126</v>
      </c>
      <c r="E446" s="8" t="s">
        <v>97</v>
      </c>
      <c r="F446" s="8"/>
      <c r="G446" s="5">
        <f>G447+G450+G453+G456+G459+G463</f>
        <v>72437900</v>
      </c>
      <c r="H446" s="5">
        <f>H447+H450+H453+H456+H459+H463</f>
        <v>73598400</v>
      </c>
    </row>
    <row r="447" spans="1:8" s="2" customFormat="1" ht="51">
      <c r="A447" s="25" t="s">
        <v>94</v>
      </c>
      <c r="B447" s="8" t="s">
        <v>159</v>
      </c>
      <c r="C447" s="8" t="s">
        <v>131</v>
      </c>
      <c r="D447" s="8" t="s">
        <v>126</v>
      </c>
      <c r="E447" s="8" t="s">
        <v>341</v>
      </c>
      <c r="F447" s="8"/>
      <c r="G447" s="5">
        <f>G448+G449</f>
        <v>17458000</v>
      </c>
      <c r="H447" s="5">
        <f>H448+H449</f>
        <v>17625500</v>
      </c>
    </row>
    <row r="448" spans="1:8" s="2" customFormat="1" ht="13.5">
      <c r="A448" s="16" t="s">
        <v>195</v>
      </c>
      <c r="B448" s="8" t="s">
        <v>159</v>
      </c>
      <c r="C448" s="8" t="s">
        <v>131</v>
      </c>
      <c r="D448" s="8" t="s">
        <v>126</v>
      </c>
      <c r="E448" s="8" t="s">
        <v>341</v>
      </c>
      <c r="F448" s="8" t="s">
        <v>193</v>
      </c>
      <c r="G448" s="5">
        <v>261300</v>
      </c>
      <c r="H448" s="5">
        <v>263700</v>
      </c>
    </row>
    <row r="449" spans="1:8" s="2" customFormat="1" ht="13.5">
      <c r="A449" s="23" t="s">
        <v>0</v>
      </c>
      <c r="B449" s="8" t="s">
        <v>159</v>
      </c>
      <c r="C449" s="8" t="s">
        <v>131</v>
      </c>
      <c r="D449" s="8" t="s">
        <v>126</v>
      </c>
      <c r="E449" s="8" t="s">
        <v>341</v>
      </c>
      <c r="F449" s="8" t="s">
        <v>198</v>
      </c>
      <c r="G449" s="5">
        <v>17196700</v>
      </c>
      <c r="H449" s="5">
        <v>17361800</v>
      </c>
    </row>
    <row r="450" spans="1:8" s="2" customFormat="1" ht="25.5">
      <c r="A450" s="25" t="s">
        <v>91</v>
      </c>
      <c r="B450" s="8" t="s">
        <v>159</v>
      </c>
      <c r="C450" s="8" t="s">
        <v>131</v>
      </c>
      <c r="D450" s="8" t="s">
        <v>126</v>
      </c>
      <c r="E450" s="8" t="s">
        <v>342</v>
      </c>
      <c r="F450" s="8"/>
      <c r="G450" s="5">
        <f>G451+G452</f>
        <v>12454700</v>
      </c>
      <c r="H450" s="5">
        <f>H451+H452</f>
        <v>12952900</v>
      </c>
    </row>
    <row r="451" spans="1:8" s="2" customFormat="1" ht="13.5">
      <c r="A451" s="16" t="s">
        <v>195</v>
      </c>
      <c r="B451" s="8" t="s">
        <v>159</v>
      </c>
      <c r="C451" s="8" t="s">
        <v>131</v>
      </c>
      <c r="D451" s="8" t="s">
        <v>126</v>
      </c>
      <c r="E451" s="8" t="s">
        <v>342</v>
      </c>
      <c r="F451" s="8" t="s">
        <v>193</v>
      </c>
      <c r="G451" s="5">
        <v>187000</v>
      </c>
      <c r="H451" s="5">
        <v>194000</v>
      </c>
    </row>
    <row r="452" spans="1:8" s="2" customFormat="1" ht="13.5">
      <c r="A452" s="23" t="s">
        <v>0</v>
      </c>
      <c r="B452" s="8" t="s">
        <v>159</v>
      </c>
      <c r="C452" s="8" t="s">
        <v>131</v>
      </c>
      <c r="D452" s="8" t="s">
        <v>126</v>
      </c>
      <c r="E452" s="8" t="s">
        <v>342</v>
      </c>
      <c r="F452" s="8" t="s">
        <v>198</v>
      </c>
      <c r="G452" s="5">
        <v>12267700</v>
      </c>
      <c r="H452" s="5">
        <v>12758900</v>
      </c>
    </row>
    <row r="453" spans="1:8" s="2" customFormat="1" ht="38.25">
      <c r="A453" s="25" t="s">
        <v>93</v>
      </c>
      <c r="B453" s="8" t="s">
        <v>159</v>
      </c>
      <c r="C453" s="8" t="s">
        <v>131</v>
      </c>
      <c r="D453" s="8" t="s">
        <v>126</v>
      </c>
      <c r="E453" s="8" t="s">
        <v>343</v>
      </c>
      <c r="F453" s="8"/>
      <c r="G453" s="5">
        <f>G454+G455</f>
        <v>4401000</v>
      </c>
      <c r="H453" s="5">
        <f>H454+H455</f>
        <v>4577000</v>
      </c>
    </row>
    <row r="454" spans="1:8" s="2" customFormat="1" ht="13.5">
      <c r="A454" s="16" t="s">
        <v>195</v>
      </c>
      <c r="B454" s="8" t="s">
        <v>159</v>
      </c>
      <c r="C454" s="8" t="s">
        <v>131</v>
      </c>
      <c r="D454" s="8" t="s">
        <v>126</v>
      </c>
      <c r="E454" s="8" t="s">
        <v>343</v>
      </c>
      <c r="F454" s="8" t="s">
        <v>193</v>
      </c>
      <c r="G454" s="5">
        <v>66000</v>
      </c>
      <c r="H454" s="5">
        <v>68000</v>
      </c>
    </row>
    <row r="455" spans="1:8" s="2" customFormat="1" ht="13.5">
      <c r="A455" s="23" t="s">
        <v>0</v>
      </c>
      <c r="B455" s="8" t="s">
        <v>159</v>
      </c>
      <c r="C455" s="8" t="s">
        <v>131</v>
      </c>
      <c r="D455" s="8" t="s">
        <v>126</v>
      </c>
      <c r="E455" s="8" t="s">
        <v>343</v>
      </c>
      <c r="F455" s="8" t="s">
        <v>198</v>
      </c>
      <c r="G455" s="5">
        <v>4335000</v>
      </c>
      <c r="H455" s="5">
        <v>4509000</v>
      </c>
    </row>
    <row r="456" spans="1:8" s="2" customFormat="1" ht="13.5">
      <c r="A456" s="23" t="s">
        <v>98</v>
      </c>
      <c r="B456" s="8" t="s">
        <v>159</v>
      </c>
      <c r="C456" s="8" t="s">
        <v>131</v>
      </c>
      <c r="D456" s="8" t="s">
        <v>126</v>
      </c>
      <c r="E456" s="8" t="s">
        <v>345</v>
      </c>
      <c r="F456" s="8"/>
      <c r="G456" s="5">
        <f>G457</f>
        <v>35000</v>
      </c>
      <c r="H456" s="5">
        <f>H457</f>
        <v>35000</v>
      </c>
    </row>
    <row r="457" spans="1:8" s="2" customFormat="1" ht="13.5">
      <c r="A457" s="23" t="s">
        <v>0</v>
      </c>
      <c r="B457" s="8" t="s">
        <v>159</v>
      </c>
      <c r="C457" s="8" t="s">
        <v>131</v>
      </c>
      <c r="D457" s="8" t="s">
        <v>126</v>
      </c>
      <c r="E457" s="8" t="s">
        <v>345</v>
      </c>
      <c r="F457" s="8" t="s">
        <v>198</v>
      </c>
      <c r="G457" s="5">
        <v>35000</v>
      </c>
      <c r="H457" s="5">
        <v>35000</v>
      </c>
    </row>
    <row r="458" spans="1:8" s="2" customFormat="1" ht="13.5">
      <c r="A458" s="23" t="s">
        <v>373</v>
      </c>
      <c r="B458" s="8" t="s">
        <v>159</v>
      </c>
      <c r="C458" s="8" t="s">
        <v>131</v>
      </c>
      <c r="D458" s="8" t="s">
        <v>126</v>
      </c>
      <c r="E458" s="8" t="s">
        <v>372</v>
      </c>
      <c r="F458" s="8"/>
      <c r="G458" s="5">
        <f t="shared" ref="G458:H458" si="112">G459</f>
        <v>2369900</v>
      </c>
      <c r="H458" s="5">
        <f t="shared" si="112"/>
        <v>2369900</v>
      </c>
    </row>
    <row r="459" spans="1:8" s="2" customFormat="1" ht="13.5">
      <c r="A459" s="25" t="s">
        <v>483</v>
      </c>
      <c r="B459" s="8" t="s">
        <v>159</v>
      </c>
      <c r="C459" s="8" t="s">
        <v>131</v>
      </c>
      <c r="D459" s="8" t="s">
        <v>126</v>
      </c>
      <c r="E459" s="8" t="s">
        <v>257</v>
      </c>
      <c r="F459" s="8"/>
      <c r="G459" s="5">
        <f>G460</f>
        <v>2369900</v>
      </c>
      <c r="H459" s="5">
        <f>H460</f>
        <v>2369900</v>
      </c>
    </row>
    <row r="460" spans="1:8" s="2" customFormat="1" ht="25.5">
      <c r="A460" s="25" t="s">
        <v>92</v>
      </c>
      <c r="B460" s="8" t="s">
        <v>159</v>
      </c>
      <c r="C460" s="8" t="s">
        <v>131</v>
      </c>
      <c r="D460" s="8" t="s">
        <v>126</v>
      </c>
      <c r="E460" s="8" t="s">
        <v>258</v>
      </c>
      <c r="F460" s="8"/>
      <c r="G460" s="5">
        <f>G461+G462</f>
        <v>2369900</v>
      </c>
      <c r="H460" s="5">
        <f>H461+H462</f>
        <v>2369900</v>
      </c>
    </row>
    <row r="461" spans="1:8" s="2" customFormat="1" ht="13.5">
      <c r="A461" s="16" t="s">
        <v>195</v>
      </c>
      <c r="B461" s="8" t="s">
        <v>159</v>
      </c>
      <c r="C461" s="8" t="s">
        <v>131</v>
      </c>
      <c r="D461" s="8" t="s">
        <v>126</v>
      </c>
      <c r="E461" s="8" t="s">
        <v>258</v>
      </c>
      <c r="F461" s="8" t="s">
        <v>193</v>
      </c>
      <c r="G461" s="5">
        <v>35500</v>
      </c>
      <c r="H461" s="5">
        <v>35500</v>
      </c>
    </row>
    <row r="462" spans="1:8" s="2" customFormat="1" ht="13.5">
      <c r="A462" s="23" t="s">
        <v>0</v>
      </c>
      <c r="B462" s="8" t="s">
        <v>159</v>
      </c>
      <c r="C462" s="8" t="s">
        <v>131</v>
      </c>
      <c r="D462" s="8" t="s">
        <v>126</v>
      </c>
      <c r="E462" s="8" t="s">
        <v>258</v>
      </c>
      <c r="F462" s="8" t="s">
        <v>198</v>
      </c>
      <c r="G462" s="5">
        <v>2334400</v>
      </c>
      <c r="H462" s="5">
        <v>2334400</v>
      </c>
    </row>
    <row r="463" spans="1:8" s="2" customFormat="1" ht="25.5">
      <c r="A463" s="25" t="s">
        <v>86</v>
      </c>
      <c r="B463" s="8" t="s">
        <v>159</v>
      </c>
      <c r="C463" s="8" t="s">
        <v>131</v>
      </c>
      <c r="D463" s="8" t="s">
        <v>126</v>
      </c>
      <c r="E463" s="8" t="s">
        <v>344</v>
      </c>
      <c r="F463" s="8"/>
      <c r="G463" s="5">
        <f>G464+G465+G466</f>
        <v>35719300</v>
      </c>
      <c r="H463" s="5">
        <f>H464+H465+H466</f>
        <v>36038100</v>
      </c>
    </row>
    <row r="464" spans="1:8" s="2" customFormat="1" ht="28.5" customHeight="1">
      <c r="A464" s="16" t="s">
        <v>194</v>
      </c>
      <c r="B464" s="8" t="s">
        <v>159</v>
      </c>
      <c r="C464" s="8" t="s">
        <v>131</v>
      </c>
      <c r="D464" s="8" t="s">
        <v>126</v>
      </c>
      <c r="E464" s="8" t="s">
        <v>344</v>
      </c>
      <c r="F464" s="8" t="s">
        <v>192</v>
      </c>
      <c r="G464" s="5">
        <f>21890680+1227000</f>
        <v>23117680</v>
      </c>
      <c r="H464" s="5">
        <f>22209480+1227000</f>
        <v>23436480</v>
      </c>
    </row>
    <row r="465" spans="1:8" s="2" customFormat="1" ht="13.5">
      <c r="A465" s="16" t="s">
        <v>195</v>
      </c>
      <c r="B465" s="8" t="s">
        <v>159</v>
      </c>
      <c r="C465" s="8" t="s">
        <v>131</v>
      </c>
      <c r="D465" s="8" t="s">
        <v>126</v>
      </c>
      <c r="E465" s="8" t="s">
        <v>344</v>
      </c>
      <c r="F465" s="8" t="s">
        <v>193</v>
      </c>
      <c r="G465" s="5">
        <v>12125640</v>
      </c>
      <c r="H465" s="5">
        <v>12125640</v>
      </c>
    </row>
    <row r="466" spans="1:8" s="2" customFormat="1" ht="13.5">
      <c r="A466" s="16" t="s">
        <v>197</v>
      </c>
      <c r="B466" s="8" t="s">
        <v>159</v>
      </c>
      <c r="C466" s="8" t="s">
        <v>131</v>
      </c>
      <c r="D466" s="8" t="s">
        <v>126</v>
      </c>
      <c r="E466" s="8" t="s">
        <v>344</v>
      </c>
      <c r="F466" s="8" t="s">
        <v>196</v>
      </c>
      <c r="G466" s="5">
        <v>475980</v>
      </c>
      <c r="H466" s="5">
        <v>475980</v>
      </c>
    </row>
    <row r="467" spans="1:8" s="2" customFormat="1" ht="13.5">
      <c r="A467" s="23" t="s">
        <v>162</v>
      </c>
      <c r="B467" s="8" t="s">
        <v>159</v>
      </c>
      <c r="C467" s="8" t="s">
        <v>131</v>
      </c>
      <c r="D467" s="8" t="s">
        <v>128</v>
      </c>
      <c r="E467" s="8"/>
      <c r="F467" s="8"/>
      <c r="G467" s="5">
        <f t="shared" ref="G467:H467" si="113">G468+G473+G480+G506</f>
        <v>20580700</v>
      </c>
      <c r="H467" s="5">
        <f t="shared" si="113"/>
        <v>22054900</v>
      </c>
    </row>
    <row r="468" spans="1:8" s="2" customFormat="1" ht="13.5">
      <c r="A468" s="16" t="s">
        <v>265</v>
      </c>
      <c r="B468" s="8" t="s">
        <v>159</v>
      </c>
      <c r="C468" s="8" t="s">
        <v>131</v>
      </c>
      <c r="D468" s="8" t="s">
        <v>128</v>
      </c>
      <c r="E468" s="8" t="s">
        <v>264</v>
      </c>
      <c r="F468" s="8"/>
      <c r="G468" s="5">
        <f t="shared" ref="G468:H468" si="114">G469+G471</f>
        <v>75000</v>
      </c>
      <c r="H468" s="5">
        <f t="shared" si="114"/>
        <v>85000</v>
      </c>
    </row>
    <row r="469" spans="1:8" s="2" customFormat="1" ht="13.5">
      <c r="A469" s="16" t="s">
        <v>266</v>
      </c>
      <c r="B469" s="8" t="s">
        <v>159</v>
      </c>
      <c r="C469" s="8" t="s">
        <v>131</v>
      </c>
      <c r="D469" s="8" t="s">
        <v>128</v>
      </c>
      <c r="E469" s="8" t="s">
        <v>306</v>
      </c>
      <c r="F469" s="8"/>
      <c r="G469" s="5">
        <f t="shared" ref="G469:H469" si="115">G470</f>
        <v>0</v>
      </c>
      <c r="H469" s="5">
        <f t="shared" si="115"/>
        <v>10000</v>
      </c>
    </row>
    <row r="470" spans="1:8" s="2" customFormat="1" ht="13.5">
      <c r="A470" s="16" t="s">
        <v>195</v>
      </c>
      <c r="B470" s="8" t="s">
        <v>159</v>
      </c>
      <c r="C470" s="8" t="s">
        <v>131</v>
      </c>
      <c r="D470" s="8" t="s">
        <v>128</v>
      </c>
      <c r="E470" s="8" t="s">
        <v>306</v>
      </c>
      <c r="F470" s="8" t="s">
        <v>193</v>
      </c>
      <c r="G470" s="5">
        <v>0</v>
      </c>
      <c r="H470" s="5">
        <v>10000</v>
      </c>
    </row>
    <row r="471" spans="1:8" s="2" customFormat="1" ht="13.5">
      <c r="A471" s="16" t="s">
        <v>279</v>
      </c>
      <c r="B471" s="8" t="s">
        <v>159</v>
      </c>
      <c r="C471" s="8" t="s">
        <v>131</v>
      </c>
      <c r="D471" s="8" t="s">
        <v>128</v>
      </c>
      <c r="E471" s="8" t="s">
        <v>307</v>
      </c>
      <c r="F471" s="8"/>
      <c r="G471" s="5">
        <f t="shared" ref="G471" si="116">G472</f>
        <v>75000</v>
      </c>
      <c r="H471" s="5">
        <f t="shared" ref="H471" si="117">H472</f>
        <v>75000</v>
      </c>
    </row>
    <row r="472" spans="1:8" s="2" customFormat="1" ht="13.5">
      <c r="A472" s="16" t="s">
        <v>195</v>
      </c>
      <c r="B472" s="8" t="s">
        <v>159</v>
      </c>
      <c r="C472" s="8" t="s">
        <v>131</v>
      </c>
      <c r="D472" s="8" t="s">
        <v>128</v>
      </c>
      <c r="E472" s="8" t="s">
        <v>307</v>
      </c>
      <c r="F472" s="8" t="s">
        <v>193</v>
      </c>
      <c r="G472" s="5">
        <v>75000</v>
      </c>
      <c r="H472" s="5">
        <v>75000</v>
      </c>
    </row>
    <row r="473" spans="1:8" s="2" customFormat="1" ht="13.5">
      <c r="A473" s="25" t="s">
        <v>238</v>
      </c>
      <c r="B473" s="8" t="s">
        <v>159</v>
      </c>
      <c r="C473" s="8" t="s">
        <v>131</v>
      </c>
      <c r="D473" s="8" t="s">
        <v>128</v>
      </c>
      <c r="E473" s="8" t="s">
        <v>97</v>
      </c>
      <c r="F473" s="8"/>
      <c r="G473" s="5">
        <f>G474+G477</f>
        <v>2005900</v>
      </c>
      <c r="H473" s="5">
        <f>H474+H477</f>
        <v>2005900</v>
      </c>
    </row>
    <row r="474" spans="1:8" s="2" customFormat="1" ht="13.5">
      <c r="A474" s="25" t="s">
        <v>96</v>
      </c>
      <c r="B474" s="8" t="s">
        <v>159</v>
      </c>
      <c r="C474" s="8" t="s">
        <v>131</v>
      </c>
      <c r="D474" s="8" t="s">
        <v>128</v>
      </c>
      <c r="E474" s="8" t="s">
        <v>347</v>
      </c>
      <c r="F474" s="8"/>
      <c r="G474" s="5">
        <f>G475+G476</f>
        <v>1540900</v>
      </c>
      <c r="H474" s="5">
        <f>H475+H476</f>
        <v>1540900</v>
      </c>
    </row>
    <row r="475" spans="1:8" s="2" customFormat="1" ht="29.25" customHeight="1">
      <c r="A475" s="16" t="s">
        <v>194</v>
      </c>
      <c r="B475" s="8" t="s">
        <v>159</v>
      </c>
      <c r="C475" s="8" t="s">
        <v>131</v>
      </c>
      <c r="D475" s="8" t="s">
        <v>128</v>
      </c>
      <c r="E475" s="8" t="s">
        <v>347</v>
      </c>
      <c r="F475" s="8" t="s">
        <v>192</v>
      </c>
      <c r="G475" s="5">
        <f>1348500+67000</f>
        <v>1415500</v>
      </c>
      <c r="H475" s="5">
        <f>1348500+67000</f>
        <v>1415500</v>
      </c>
    </row>
    <row r="476" spans="1:8" s="2" customFormat="1" ht="13.5">
      <c r="A476" s="16" t="s">
        <v>195</v>
      </c>
      <c r="B476" s="8" t="s">
        <v>159</v>
      </c>
      <c r="C476" s="8" t="s">
        <v>131</v>
      </c>
      <c r="D476" s="8" t="s">
        <v>128</v>
      </c>
      <c r="E476" s="8" t="s">
        <v>347</v>
      </c>
      <c r="F476" s="8" t="s">
        <v>193</v>
      </c>
      <c r="G476" s="5">
        <v>125400</v>
      </c>
      <c r="H476" s="5">
        <v>125400</v>
      </c>
    </row>
    <row r="477" spans="1:8" s="2" customFormat="1" ht="13.5">
      <c r="A477" s="16" t="s">
        <v>98</v>
      </c>
      <c r="B477" s="8" t="s">
        <v>159</v>
      </c>
      <c r="C477" s="8" t="s">
        <v>131</v>
      </c>
      <c r="D477" s="8" t="s">
        <v>128</v>
      </c>
      <c r="E477" s="8" t="s">
        <v>345</v>
      </c>
      <c r="F477" s="8"/>
      <c r="G477" s="5">
        <f>G478+G479</f>
        <v>465000</v>
      </c>
      <c r="H477" s="5">
        <f>H478+H479</f>
        <v>465000</v>
      </c>
    </row>
    <row r="478" spans="1:8" s="2" customFormat="1" ht="13.5">
      <c r="A478" s="16" t="s">
        <v>195</v>
      </c>
      <c r="B478" s="8" t="s">
        <v>159</v>
      </c>
      <c r="C478" s="8" t="s">
        <v>131</v>
      </c>
      <c r="D478" s="8" t="s">
        <v>128</v>
      </c>
      <c r="E478" s="8" t="s">
        <v>345</v>
      </c>
      <c r="F478" s="8" t="s">
        <v>193</v>
      </c>
      <c r="G478" s="5">
        <v>255000</v>
      </c>
      <c r="H478" s="5">
        <v>255000</v>
      </c>
    </row>
    <row r="479" spans="1:8" s="2" customFormat="1" ht="13.5">
      <c r="A479" s="23" t="s">
        <v>0</v>
      </c>
      <c r="B479" s="8" t="s">
        <v>159</v>
      </c>
      <c r="C479" s="8" t="s">
        <v>131</v>
      </c>
      <c r="D479" s="8" t="s">
        <v>128</v>
      </c>
      <c r="E479" s="8" t="s">
        <v>345</v>
      </c>
      <c r="F479" s="8" t="s">
        <v>198</v>
      </c>
      <c r="G479" s="5">
        <v>210000</v>
      </c>
      <c r="H479" s="5">
        <v>210000</v>
      </c>
    </row>
    <row r="480" spans="1:8" s="2" customFormat="1" ht="25.5">
      <c r="A480" s="16" t="s">
        <v>207</v>
      </c>
      <c r="B480" s="8" t="s">
        <v>159</v>
      </c>
      <c r="C480" s="8" t="s">
        <v>131</v>
      </c>
      <c r="D480" s="8" t="s">
        <v>128</v>
      </c>
      <c r="E480" s="8" t="s">
        <v>104</v>
      </c>
      <c r="F480" s="8"/>
      <c r="G480" s="5">
        <f t="shared" ref="G480:H480" si="118">G481+G483+G486+G489+G492+G494+G496+G498+G500+G502+G504</f>
        <v>17574800</v>
      </c>
      <c r="H480" s="5">
        <f t="shared" si="118"/>
        <v>19039000</v>
      </c>
    </row>
    <row r="481" spans="1:8" s="2" customFormat="1" ht="25.5">
      <c r="A481" s="16" t="s">
        <v>281</v>
      </c>
      <c r="B481" s="8" t="s">
        <v>159</v>
      </c>
      <c r="C481" s="8" t="s">
        <v>131</v>
      </c>
      <c r="D481" s="8" t="s">
        <v>128</v>
      </c>
      <c r="E481" s="8" t="s">
        <v>350</v>
      </c>
      <c r="F481" s="8"/>
      <c r="G481" s="5">
        <f t="shared" ref="G481:H481" si="119">G482</f>
        <v>100000</v>
      </c>
      <c r="H481" s="5">
        <f t="shared" si="119"/>
        <v>0</v>
      </c>
    </row>
    <row r="482" spans="1:8" s="2" customFormat="1" ht="13.5">
      <c r="A482" s="16" t="s">
        <v>195</v>
      </c>
      <c r="B482" s="8" t="s">
        <v>159</v>
      </c>
      <c r="C482" s="8" t="s">
        <v>131</v>
      </c>
      <c r="D482" s="8" t="s">
        <v>128</v>
      </c>
      <c r="E482" s="8" t="s">
        <v>350</v>
      </c>
      <c r="F482" s="8" t="s">
        <v>193</v>
      </c>
      <c r="G482" s="5">
        <v>100000</v>
      </c>
      <c r="H482" s="5">
        <v>0</v>
      </c>
    </row>
    <row r="483" spans="1:8" s="2" customFormat="1" ht="25.5">
      <c r="A483" s="16" t="s">
        <v>125</v>
      </c>
      <c r="B483" s="8" t="s">
        <v>18</v>
      </c>
      <c r="C483" s="8" t="s">
        <v>131</v>
      </c>
      <c r="D483" s="8" t="s">
        <v>128</v>
      </c>
      <c r="E483" s="8" t="s">
        <v>348</v>
      </c>
      <c r="F483" s="8"/>
      <c r="G483" s="5">
        <f t="shared" ref="G483" si="120">G484+G485</f>
        <v>3650000</v>
      </c>
      <c r="H483" s="5">
        <f>SUM(H484:H485)</f>
        <v>4969400</v>
      </c>
    </row>
    <row r="484" spans="1:8" s="2" customFormat="1" ht="28.5" customHeight="1">
      <c r="A484" s="16" t="s">
        <v>194</v>
      </c>
      <c r="B484" s="8" t="s">
        <v>18</v>
      </c>
      <c r="C484" s="8" t="s">
        <v>131</v>
      </c>
      <c r="D484" s="8" t="s">
        <v>128</v>
      </c>
      <c r="E484" s="8" t="s">
        <v>348</v>
      </c>
      <c r="F484" s="8" t="s">
        <v>192</v>
      </c>
      <c r="G484" s="5">
        <f>3700000-75000</f>
        <v>3625000</v>
      </c>
      <c r="H484" s="5">
        <v>4944400</v>
      </c>
    </row>
    <row r="485" spans="1:8" s="2" customFormat="1" ht="16.5" customHeight="1">
      <c r="A485" s="16" t="s">
        <v>197</v>
      </c>
      <c r="B485" s="8" t="s">
        <v>18</v>
      </c>
      <c r="C485" s="8" t="s">
        <v>131</v>
      </c>
      <c r="D485" s="8" t="s">
        <v>128</v>
      </c>
      <c r="E485" s="8" t="s">
        <v>348</v>
      </c>
      <c r="F485" s="8" t="s">
        <v>196</v>
      </c>
      <c r="G485" s="5">
        <v>25000</v>
      </c>
      <c r="H485" s="5">
        <v>25000</v>
      </c>
    </row>
    <row r="486" spans="1:8" s="2" customFormat="1" ht="13.5">
      <c r="A486" s="16" t="s">
        <v>95</v>
      </c>
      <c r="B486" s="8" t="s">
        <v>159</v>
      </c>
      <c r="C486" s="8" t="s">
        <v>131</v>
      </c>
      <c r="D486" s="8" t="s">
        <v>128</v>
      </c>
      <c r="E486" s="8" t="s">
        <v>349</v>
      </c>
      <c r="F486" s="8"/>
      <c r="G486" s="5">
        <f>G487+G488</f>
        <v>10000000</v>
      </c>
      <c r="H486" s="5">
        <f>H487+H488</f>
        <v>10000000</v>
      </c>
    </row>
    <row r="487" spans="1:8" s="2" customFormat="1" ht="30" customHeight="1">
      <c r="A487" s="16" t="s">
        <v>194</v>
      </c>
      <c r="B487" s="8" t="s">
        <v>159</v>
      </c>
      <c r="C487" s="8" t="s">
        <v>131</v>
      </c>
      <c r="D487" s="8" t="s">
        <v>128</v>
      </c>
      <c r="E487" s="8" t="s">
        <v>349</v>
      </c>
      <c r="F487" s="8" t="s">
        <v>192</v>
      </c>
      <c r="G487" s="5">
        <f>8265600+412500</f>
        <v>8678100</v>
      </c>
      <c r="H487" s="5">
        <f>8265600+412500</f>
        <v>8678100</v>
      </c>
    </row>
    <row r="488" spans="1:8" s="2" customFormat="1" ht="13.5">
      <c r="A488" s="16" t="s">
        <v>195</v>
      </c>
      <c r="B488" s="8" t="s">
        <v>159</v>
      </c>
      <c r="C488" s="8" t="s">
        <v>131</v>
      </c>
      <c r="D488" s="8" t="s">
        <v>128</v>
      </c>
      <c r="E488" s="8" t="s">
        <v>349</v>
      </c>
      <c r="F488" s="8" t="s">
        <v>193</v>
      </c>
      <c r="G488" s="5">
        <v>1321900</v>
      </c>
      <c r="H488" s="5">
        <v>1321900</v>
      </c>
    </row>
    <row r="489" spans="1:8" s="2" customFormat="1" ht="13.5">
      <c r="A489" s="25" t="s">
        <v>161</v>
      </c>
      <c r="B489" s="8" t="s">
        <v>159</v>
      </c>
      <c r="C489" s="8" t="s">
        <v>131</v>
      </c>
      <c r="D489" s="8" t="s">
        <v>128</v>
      </c>
      <c r="E489" s="8" t="s">
        <v>333</v>
      </c>
      <c r="F489" s="8"/>
      <c r="G489" s="5">
        <f>G490+G491</f>
        <v>1973100</v>
      </c>
      <c r="H489" s="5">
        <f>H490+H491</f>
        <v>1973100</v>
      </c>
    </row>
    <row r="490" spans="1:8" s="2" customFormat="1" ht="30.75" customHeight="1">
      <c r="A490" s="16" t="s">
        <v>194</v>
      </c>
      <c r="B490" s="8" t="s">
        <v>159</v>
      </c>
      <c r="C490" s="8" t="s">
        <v>131</v>
      </c>
      <c r="D490" s="8" t="s">
        <v>128</v>
      </c>
      <c r="E490" s="8" t="s">
        <v>333</v>
      </c>
      <c r="F490" s="8" t="s">
        <v>192</v>
      </c>
      <c r="G490" s="5">
        <f>1579000+126500</f>
        <v>1705500</v>
      </c>
      <c r="H490" s="5">
        <f>1579000+126500</f>
        <v>1705500</v>
      </c>
    </row>
    <row r="491" spans="1:8" s="2" customFormat="1" ht="13.5">
      <c r="A491" s="16" t="s">
        <v>195</v>
      </c>
      <c r="B491" s="8" t="s">
        <v>159</v>
      </c>
      <c r="C491" s="8" t="s">
        <v>131</v>
      </c>
      <c r="D491" s="8" t="s">
        <v>128</v>
      </c>
      <c r="E491" s="8" t="s">
        <v>333</v>
      </c>
      <c r="F491" s="8" t="s">
        <v>193</v>
      </c>
      <c r="G491" s="5">
        <v>267600</v>
      </c>
      <c r="H491" s="5">
        <v>267600</v>
      </c>
    </row>
    <row r="492" spans="1:8" s="2" customFormat="1" ht="25.5">
      <c r="A492" s="25" t="s">
        <v>280</v>
      </c>
      <c r="B492" s="8" t="s">
        <v>159</v>
      </c>
      <c r="C492" s="8" t="s">
        <v>131</v>
      </c>
      <c r="D492" s="8" t="s">
        <v>128</v>
      </c>
      <c r="E492" s="8" t="s">
        <v>337</v>
      </c>
      <c r="F492" s="8"/>
      <c r="G492" s="5">
        <f t="shared" ref="G492:H492" si="121">G493</f>
        <v>24500</v>
      </c>
      <c r="H492" s="5">
        <f t="shared" si="121"/>
        <v>24500</v>
      </c>
    </row>
    <row r="493" spans="1:8" s="2" customFormat="1" ht="19.5" customHeight="1">
      <c r="A493" s="16" t="s">
        <v>195</v>
      </c>
      <c r="B493" s="8" t="s">
        <v>159</v>
      </c>
      <c r="C493" s="8" t="s">
        <v>131</v>
      </c>
      <c r="D493" s="8" t="s">
        <v>128</v>
      </c>
      <c r="E493" s="8" t="s">
        <v>337</v>
      </c>
      <c r="F493" s="8" t="s">
        <v>193</v>
      </c>
      <c r="G493" s="5">
        <v>24500</v>
      </c>
      <c r="H493" s="5">
        <v>24500</v>
      </c>
    </row>
    <row r="494" spans="1:8" s="2" customFormat="1" ht="42.75" customHeight="1">
      <c r="A494" s="16" t="s">
        <v>359</v>
      </c>
      <c r="B494" s="8" t="s">
        <v>159</v>
      </c>
      <c r="C494" s="8" t="s">
        <v>131</v>
      </c>
      <c r="D494" s="8" t="s">
        <v>128</v>
      </c>
      <c r="E494" s="8" t="s">
        <v>358</v>
      </c>
      <c r="F494" s="8"/>
      <c r="G494" s="5">
        <f t="shared" ref="G494:H494" si="122">G495</f>
        <v>7200</v>
      </c>
      <c r="H494" s="5">
        <f t="shared" si="122"/>
        <v>7200</v>
      </c>
    </row>
    <row r="495" spans="1:8" s="2" customFormat="1" ht="17.25" customHeight="1">
      <c r="A495" s="16" t="s">
        <v>195</v>
      </c>
      <c r="B495" s="8" t="s">
        <v>159</v>
      </c>
      <c r="C495" s="8" t="s">
        <v>131</v>
      </c>
      <c r="D495" s="8" t="s">
        <v>128</v>
      </c>
      <c r="E495" s="8" t="s">
        <v>358</v>
      </c>
      <c r="F495" s="8" t="s">
        <v>193</v>
      </c>
      <c r="G495" s="5">
        <v>7200</v>
      </c>
      <c r="H495" s="5">
        <v>7200</v>
      </c>
    </row>
    <row r="496" spans="1:8" s="2" customFormat="1" ht="13.5">
      <c r="A496" s="16" t="s">
        <v>99</v>
      </c>
      <c r="B496" s="8" t="s">
        <v>159</v>
      </c>
      <c r="C496" s="8" t="s">
        <v>131</v>
      </c>
      <c r="D496" s="8" t="s">
        <v>128</v>
      </c>
      <c r="E496" s="8" t="s">
        <v>352</v>
      </c>
      <c r="F496" s="8"/>
      <c r="G496" s="5">
        <f>G497</f>
        <v>1260000</v>
      </c>
      <c r="H496" s="5">
        <f>H497</f>
        <v>1504800</v>
      </c>
    </row>
    <row r="497" spans="1:8" s="2" customFormat="1" ht="13.5">
      <c r="A497" s="23" t="s">
        <v>0</v>
      </c>
      <c r="B497" s="8" t="s">
        <v>159</v>
      </c>
      <c r="C497" s="8" t="s">
        <v>131</v>
      </c>
      <c r="D497" s="8" t="s">
        <v>128</v>
      </c>
      <c r="E497" s="8" t="s">
        <v>352</v>
      </c>
      <c r="F497" s="8" t="s">
        <v>198</v>
      </c>
      <c r="G497" s="5">
        <v>1260000</v>
      </c>
      <c r="H497" s="5">
        <v>1504800</v>
      </c>
    </row>
    <row r="498" spans="1:8" s="2" customFormat="1" ht="13.5">
      <c r="A498" s="16" t="s">
        <v>100</v>
      </c>
      <c r="B498" s="8" t="s">
        <v>159</v>
      </c>
      <c r="C498" s="8" t="s">
        <v>131</v>
      </c>
      <c r="D498" s="8" t="s">
        <v>128</v>
      </c>
      <c r="E498" s="8" t="s">
        <v>353</v>
      </c>
      <c r="F498" s="8"/>
      <c r="G498" s="5">
        <f>G499</f>
        <v>300000</v>
      </c>
      <c r="H498" s="5">
        <f>H499</f>
        <v>300000</v>
      </c>
    </row>
    <row r="499" spans="1:8" s="2" customFormat="1" ht="13.5">
      <c r="A499" s="23" t="s">
        <v>0</v>
      </c>
      <c r="B499" s="8" t="s">
        <v>159</v>
      </c>
      <c r="C499" s="8" t="s">
        <v>131</v>
      </c>
      <c r="D499" s="8" t="s">
        <v>128</v>
      </c>
      <c r="E499" s="8" t="s">
        <v>353</v>
      </c>
      <c r="F499" s="8" t="s">
        <v>198</v>
      </c>
      <c r="G499" s="5">
        <v>300000</v>
      </c>
      <c r="H499" s="5">
        <v>300000</v>
      </c>
    </row>
    <row r="500" spans="1:8" s="2" customFormat="1" ht="13.5">
      <c r="A500" s="16" t="s">
        <v>101</v>
      </c>
      <c r="B500" s="8" t="s">
        <v>159</v>
      </c>
      <c r="C500" s="8" t="s">
        <v>131</v>
      </c>
      <c r="D500" s="8" t="s">
        <v>128</v>
      </c>
      <c r="E500" s="8" t="s">
        <v>354</v>
      </c>
      <c r="F500" s="8"/>
      <c r="G500" s="5">
        <f>G501</f>
        <v>40000</v>
      </c>
      <c r="H500" s="5">
        <f>H501</f>
        <v>40000</v>
      </c>
    </row>
    <row r="501" spans="1:8" s="2" customFormat="1" ht="13.5">
      <c r="A501" s="23" t="s">
        <v>0</v>
      </c>
      <c r="B501" s="8" t="s">
        <v>159</v>
      </c>
      <c r="C501" s="8" t="s">
        <v>131</v>
      </c>
      <c r="D501" s="8" t="s">
        <v>128</v>
      </c>
      <c r="E501" s="8" t="s">
        <v>354</v>
      </c>
      <c r="F501" s="8" t="s">
        <v>198</v>
      </c>
      <c r="G501" s="5">
        <v>40000</v>
      </c>
      <c r="H501" s="5">
        <v>40000</v>
      </c>
    </row>
    <row r="502" spans="1:8" s="2" customFormat="1" ht="13.5">
      <c r="A502" s="16" t="s">
        <v>102</v>
      </c>
      <c r="B502" s="8" t="s">
        <v>159</v>
      </c>
      <c r="C502" s="8" t="s">
        <v>131</v>
      </c>
      <c r="D502" s="8" t="s">
        <v>128</v>
      </c>
      <c r="E502" s="8" t="s">
        <v>355</v>
      </c>
      <c r="F502" s="8"/>
      <c r="G502" s="5">
        <f>G503</f>
        <v>160000</v>
      </c>
      <c r="H502" s="5">
        <f>H503</f>
        <v>160000</v>
      </c>
    </row>
    <row r="503" spans="1:8" s="2" customFormat="1" ht="13.5">
      <c r="A503" s="23" t="s">
        <v>0</v>
      </c>
      <c r="B503" s="8" t="s">
        <v>159</v>
      </c>
      <c r="C503" s="8" t="s">
        <v>131</v>
      </c>
      <c r="D503" s="8" t="s">
        <v>128</v>
      </c>
      <c r="E503" s="8" t="s">
        <v>355</v>
      </c>
      <c r="F503" s="8" t="s">
        <v>198</v>
      </c>
      <c r="G503" s="5">
        <v>160000</v>
      </c>
      <c r="H503" s="5">
        <v>160000</v>
      </c>
    </row>
    <row r="504" spans="1:8" s="2" customFormat="1" ht="13.5">
      <c r="A504" s="23" t="s">
        <v>103</v>
      </c>
      <c r="B504" s="8" t="s">
        <v>159</v>
      </c>
      <c r="C504" s="8" t="s">
        <v>131</v>
      </c>
      <c r="D504" s="8" t="s">
        <v>128</v>
      </c>
      <c r="E504" s="8" t="s">
        <v>351</v>
      </c>
      <c r="F504" s="8"/>
      <c r="G504" s="5">
        <f t="shared" ref="G504:H504" si="123">G505</f>
        <v>60000</v>
      </c>
      <c r="H504" s="5">
        <f t="shared" si="123"/>
        <v>60000</v>
      </c>
    </row>
    <row r="505" spans="1:8" s="2" customFormat="1" ht="13.5">
      <c r="A505" s="16" t="s">
        <v>195</v>
      </c>
      <c r="B505" s="8" t="s">
        <v>159</v>
      </c>
      <c r="C505" s="8" t="s">
        <v>131</v>
      </c>
      <c r="D505" s="8" t="s">
        <v>128</v>
      </c>
      <c r="E505" s="8" t="s">
        <v>351</v>
      </c>
      <c r="F505" s="8" t="s">
        <v>193</v>
      </c>
      <c r="G505" s="5">
        <v>60000</v>
      </c>
      <c r="H505" s="5">
        <v>60000</v>
      </c>
    </row>
    <row r="506" spans="1:8" s="2" customFormat="1" ht="25.5">
      <c r="A506" s="12" t="s">
        <v>213</v>
      </c>
      <c r="B506" s="8" t="s">
        <v>159</v>
      </c>
      <c r="C506" s="8" t="s">
        <v>131</v>
      </c>
      <c r="D506" s="8" t="s">
        <v>128</v>
      </c>
      <c r="E506" s="8" t="s">
        <v>71</v>
      </c>
      <c r="F506" s="8"/>
      <c r="G506" s="5">
        <f t="shared" ref="G506:H506" si="124">G507+G509</f>
        <v>925000</v>
      </c>
      <c r="H506" s="5">
        <f t="shared" si="124"/>
        <v>925000</v>
      </c>
    </row>
    <row r="507" spans="1:8" s="2" customFormat="1" ht="13.5">
      <c r="A507" s="16" t="s">
        <v>61</v>
      </c>
      <c r="B507" s="8" t="s">
        <v>159</v>
      </c>
      <c r="C507" s="8" t="s">
        <v>131</v>
      </c>
      <c r="D507" s="8" t="s">
        <v>128</v>
      </c>
      <c r="E507" s="8" t="s">
        <v>356</v>
      </c>
      <c r="F507" s="8"/>
      <c r="G507" s="5">
        <f>G508</f>
        <v>785000</v>
      </c>
      <c r="H507" s="5">
        <f>H508</f>
        <v>785000</v>
      </c>
    </row>
    <row r="508" spans="1:8" s="2" customFormat="1" ht="13.5">
      <c r="A508" s="12" t="s">
        <v>1</v>
      </c>
      <c r="B508" s="8" t="s">
        <v>159</v>
      </c>
      <c r="C508" s="8" t="s">
        <v>131</v>
      </c>
      <c r="D508" s="8" t="s">
        <v>128</v>
      </c>
      <c r="E508" s="8" t="s">
        <v>356</v>
      </c>
      <c r="F508" s="8" t="s">
        <v>2</v>
      </c>
      <c r="G508" s="5">
        <v>785000</v>
      </c>
      <c r="H508" s="5">
        <v>785000</v>
      </c>
    </row>
    <row r="509" spans="1:8" s="2" customFormat="1" ht="25.5">
      <c r="A509" s="16" t="s">
        <v>77</v>
      </c>
      <c r="B509" s="8" t="s">
        <v>159</v>
      </c>
      <c r="C509" s="8" t="s">
        <v>131</v>
      </c>
      <c r="D509" s="8" t="s">
        <v>128</v>
      </c>
      <c r="E509" s="8" t="s">
        <v>357</v>
      </c>
      <c r="F509" s="8"/>
      <c r="G509" s="5">
        <f>G510</f>
        <v>140000</v>
      </c>
      <c r="H509" s="5">
        <f>H510</f>
        <v>140000</v>
      </c>
    </row>
    <row r="510" spans="1:8" s="2" customFormat="1" ht="13.5">
      <c r="A510" s="12" t="s">
        <v>1</v>
      </c>
      <c r="B510" s="8" t="s">
        <v>159</v>
      </c>
      <c r="C510" s="8" t="s">
        <v>131</v>
      </c>
      <c r="D510" s="8" t="s">
        <v>128</v>
      </c>
      <c r="E510" s="8" t="s">
        <v>357</v>
      </c>
      <c r="F510" s="8" t="s">
        <v>2</v>
      </c>
      <c r="G510" s="5">
        <v>140000</v>
      </c>
      <c r="H510" s="5">
        <v>140000</v>
      </c>
    </row>
    <row r="511" spans="1:8" s="2" customFormat="1" ht="25.5">
      <c r="A511" s="10" t="s">
        <v>179</v>
      </c>
      <c r="B511" s="6" t="s">
        <v>163</v>
      </c>
      <c r="C511" s="6"/>
      <c r="D511" s="6"/>
      <c r="E511" s="6"/>
      <c r="F511" s="6"/>
      <c r="G511" s="7">
        <f>G512+G526+G531</f>
        <v>24079000</v>
      </c>
      <c r="H511" s="7">
        <f>H512+H526+H531</f>
        <v>24116300</v>
      </c>
    </row>
    <row r="512" spans="1:8" s="2" customFormat="1" ht="13.5">
      <c r="A512" s="8" t="s">
        <v>112</v>
      </c>
      <c r="B512" s="8" t="s">
        <v>163</v>
      </c>
      <c r="C512" s="8" t="s">
        <v>113</v>
      </c>
      <c r="D512" s="8"/>
      <c r="E512" s="8"/>
      <c r="F512" s="8"/>
      <c r="G512" s="5">
        <f>G513</f>
        <v>16682000</v>
      </c>
      <c r="H512" s="5">
        <f>H513</f>
        <v>16664000</v>
      </c>
    </row>
    <row r="513" spans="1:8" s="2" customFormat="1" ht="13.5">
      <c r="A513" s="16" t="s">
        <v>118</v>
      </c>
      <c r="B513" s="8" t="s">
        <v>163</v>
      </c>
      <c r="C513" s="8" t="s">
        <v>113</v>
      </c>
      <c r="D513" s="8" t="s">
        <v>171</v>
      </c>
      <c r="E513" s="8"/>
      <c r="F513" s="8"/>
      <c r="G513" s="5">
        <f>G519+G514</f>
        <v>16682000</v>
      </c>
      <c r="H513" s="5">
        <f>H519+H514</f>
        <v>16664000</v>
      </c>
    </row>
    <row r="514" spans="1:8" s="2" customFormat="1" ht="13.5">
      <c r="A514" s="16" t="s">
        <v>265</v>
      </c>
      <c r="B514" s="8" t="s">
        <v>163</v>
      </c>
      <c r="C514" s="8" t="s">
        <v>113</v>
      </c>
      <c r="D514" s="8" t="s">
        <v>171</v>
      </c>
      <c r="E514" s="8" t="s">
        <v>264</v>
      </c>
      <c r="F514" s="8"/>
      <c r="G514" s="5">
        <f>G515+G517</f>
        <v>47000</v>
      </c>
      <c r="H514" s="5">
        <f>H515+H517</f>
        <v>47000</v>
      </c>
    </row>
    <row r="515" spans="1:8" s="2" customFormat="1" ht="13.5">
      <c r="A515" s="16" t="s">
        <v>266</v>
      </c>
      <c r="B515" s="8" t="s">
        <v>163</v>
      </c>
      <c r="C515" s="8" t="s">
        <v>113</v>
      </c>
      <c r="D515" s="8" t="s">
        <v>171</v>
      </c>
      <c r="E515" s="8" t="s">
        <v>306</v>
      </c>
      <c r="F515" s="8"/>
      <c r="G515" s="5">
        <f>G516</f>
        <v>20000</v>
      </c>
      <c r="H515" s="5">
        <f>H516</f>
        <v>20000</v>
      </c>
    </row>
    <row r="516" spans="1:8" s="2" customFormat="1" ht="13.5">
      <c r="A516" s="16" t="s">
        <v>195</v>
      </c>
      <c r="B516" s="8" t="s">
        <v>163</v>
      </c>
      <c r="C516" s="8" t="s">
        <v>113</v>
      </c>
      <c r="D516" s="8" t="s">
        <v>171</v>
      </c>
      <c r="E516" s="8" t="s">
        <v>306</v>
      </c>
      <c r="F516" s="8" t="s">
        <v>193</v>
      </c>
      <c r="G516" s="5">
        <v>20000</v>
      </c>
      <c r="H516" s="5">
        <v>20000</v>
      </c>
    </row>
    <row r="517" spans="1:8" s="2" customFormat="1" ht="13.5">
      <c r="A517" s="16" t="s">
        <v>279</v>
      </c>
      <c r="B517" s="8" t="s">
        <v>163</v>
      </c>
      <c r="C517" s="8" t="s">
        <v>113</v>
      </c>
      <c r="D517" s="8" t="s">
        <v>171</v>
      </c>
      <c r="E517" s="8" t="s">
        <v>307</v>
      </c>
      <c r="F517" s="8"/>
      <c r="G517" s="5">
        <f>G518</f>
        <v>27000</v>
      </c>
      <c r="H517" s="5">
        <f>H518</f>
        <v>27000</v>
      </c>
    </row>
    <row r="518" spans="1:8" s="2" customFormat="1" ht="13.5">
      <c r="A518" s="16" t="s">
        <v>195</v>
      </c>
      <c r="B518" s="8" t="s">
        <v>163</v>
      </c>
      <c r="C518" s="8" t="s">
        <v>113</v>
      </c>
      <c r="D518" s="8" t="s">
        <v>171</v>
      </c>
      <c r="E518" s="8" t="s">
        <v>307</v>
      </c>
      <c r="F518" s="8" t="s">
        <v>193</v>
      </c>
      <c r="G518" s="5">
        <v>27000</v>
      </c>
      <c r="H518" s="5">
        <v>27000</v>
      </c>
    </row>
    <row r="519" spans="1:8" s="2" customFormat="1" ht="25.5">
      <c r="A519" s="16" t="s">
        <v>230</v>
      </c>
      <c r="B519" s="8" t="s">
        <v>163</v>
      </c>
      <c r="C519" s="8" t="s">
        <v>113</v>
      </c>
      <c r="D519" s="8" t="s">
        <v>171</v>
      </c>
      <c r="E519" s="8" t="s">
        <v>42</v>
      </c>
      <c r="F519" s="8"/>
      <c r="G519" s="5">
        <f>G520+G523</f>
        <v>16635000</v>
      </c>
      <c r="H519" s="5">
        <f>H520+H523</f>
        <v>16617000</v>
      </c>
    </row>
    <row r="520" spans="1:8" s="2" customFormat="1" ht="25.5">
      <c r="A520" s="16" t="s">
        <v>125</v>
      </c>
      <c r="B520" s="8" t="s">
        <v>163</v>
      </c>
      <c r="C520" s="8" t="s">
        <v>113</v>
      </c>
      <c r="D520" s="8" t="s">
        <v>171</v>
      </c>
      <c r="E520" s="8" t="s">
        <v>406</v>
      </c>
      <c r="F520" s="8"/>
      <c r="G520" s="5">
        <f t="shared" ref="G520:H520" si="125">G521+G522</f>
        <v>12803500</v>
      </c>
      <c r="H520" s="5">
        <f t="shared" si="125"/>
        <v>12803500</v>
      </c>
    </row>
    <row r="521" spans="1:8" s="2" customFormat="1" ht="31.5" customHeight="1">
      <c r="A521" s="16" t="s">
        <v>194</v>
      </c>
      <c r="B521" s="8" t="s">
        <v>163</v>
      </c>
      <c r="C521" s="8" t="s">
        <v>113</v>
      </c>
      <c r="D521" s="8" t="s">
        <v>171</v>
      </c>
      <c r="E521" s="8" t="s">
        <v>406</v>
      </c>
      <c r="F521" s="8" t="s">
        <v>192</v>
      </c>
      <c r="G521" s="5">
        <v>11751500</v>
      </c>
      <c r="H521" s="5">
        <v>11751500</v>
      </c>
    </row>
    <row r="522" spans="1:8" s="2" customFormat="1" ht="13.5">
      <c r="A522" s="16" t="s">
        <v>195</v>
      </c>
      <c r="B522" s="8" t="s">
        <v>163</v>
      </c>
      <c r="C522" s="8" t="s">
        <v>113</v>
      </c>
      <c r="D522" s="8" t="s">
        <v>171</v>
      </c>
      <c r="E522" s="8" t="s">
        <v>406</v>
      </c>
      <c r="F522" s="8" t="s">
        <v>193</v>
      </c>
      <c r="G522" s="5">
        <v>1052000</v>
      </c>
      <c r="H522" s="5">
        <v>1052000</v>
      </c>
    </row>
    <row r="523" spans="1:8" s="2" customFormat="1" ht="13.5">
      <c r="A523" s="23" t="s">
        <v>43</v>
      </c>
      <c r="B523" s="8" t="s">
        <v>163</v>
      </c>
      <c r="C523" s="8" t="s">
        <v>113</v>
      </c>
      <c r="D523" s="8" t="s">
        <v>171</v>
      </c>
      <c r="E523" s="8" t="s">
        <v>407</v>
      </c>
      <c r="F523" s="8"/>
      <c r="G523" s="5">
        <f t="shared" ref="G523:H523" si="126">SUM(G524:G525)</f>
        <v>3831500</v>
      </c>
      <c r="H523" s="5">
        <f t="shared" si="126"/>
        <v>3813500</v>
      </c>
    </row>
    <row r="524" spans="1:8" s="2" customFormat="1" ht="13.5">
      <c r="A524" s="16" t="s">
        <v>195</v>
      </c>
      <c r="B524" s="8" t="s">
        <v>163</v>
      </c>
      <c r="C524" s="8" t="s">
        <v>113</v>
      </c>
      <c r="D524" s="8" t="s">
        <v>171</v>
      </c>
      <c r="E524" s="8" t="s">
        <v>407</v>
      </c>
      <c r="F524" s="8" t="s">
        <v>193</v>
      </c>
      <c r="G524" s="5">
        <f>3596900+89600</f>
        <v>3686500</v>
      </c>
      <c r="H524" s="5">
        <v>3668500</v>
      </c>
    </row>
    <row r="525" spans="1:8" s="2" customFormat="1" ht="13.5">
      <c r="A525" s="16" t="s">
        <v>197</v>
      </c>
      <c r="B525" s="8" t="s">
        <v>163</v>
      </c>
      <c r="C525" s="8" t="s">
        <v>113</v>
      </c>
      <c r="D525" s="8" t="s">
        <v>171</v>
      </c>
      <c r="E525" s="8" t="s">
        <v>407</v>
      </c>
      <c r="F525" s="8" t="s">
        <v>196</v>
      </c>
      <c r="G525" s="5">
        <v>145000</v>
      </c>
      <c r="H525" s="5">
        <v>145000</v>
      </c>
    </row>
    <row r="526" spans="1:8" s="3" customFormat="1" ht="13.5">
      <c r="A526" s="8" t="s">
        <v>166</v>
      </c>
      <c r="B526" s="8" t="s">
        <v>163</v>
      </c>
      <c r="C526" s="8" t="s">
        <v>126</v>
      </c>
      <c r="D526" s="8"/>
      <c r="E526" s="8"/>
      <c r="F526" s="8"/>
      <c r="G526" s="5">
        <f t="shared" ref="G526:H529" si="127">G527</f>
        <v>71000</v>
      </c>
      <c r="H526" s="5">
        <f t="shared" si="127"/>
        <v>71000</v>
      </c>
    </row>
    <row r="527" spans="1:8" s="3" customFormat="1" ht="13.5">
      <c r="A527" s="23" t="s">
        <v>165</v>
      </c>
      <c r="B527" s="8" t="s">
        <v>163</v>
      </c>
      <c r="C527" s="8" t="s">
        <v>126</v>
      </c>
      <c r="D527" s="8" t="s">
        <v>164</v>
      </c>
      <c r="E527" s="8"/>
      <c r="F527" s="8"/>
      <c r="G527" s="5">
        <f t="shared" si="127"/>
        <v>71000</v>
      </c>
      <c r="H527" s="5">
        <f t="shared" si="127"/>
        <v>71000</v>
      </c>
    </row>
    <row r="528" spans="1:8" s="2" customFormat="1" ht="25.5">
      <c r="A528" s="16" t="s">
        <v>230</v>
      </c>
      <c r="B528" s="8" t="s">
        <v>163</v>
      </c>
      <c r="C528" s="8" t="s">
        <v>126</v>
      </c>
      <c r="D528" s="8" t="s">
        <v>164</v>
      </c>
      <c r="E528" s="8" t="s">
        <v>42</v>
      </c>
      <c r="F528" s="8"/>
      <c r="G528" s="5">
        <f>G529</f>
        <v>71000</v>
      </c>
      <c r="H528" s="5">
        <f>H529</f>
        <v>71000</v>
      </c>
    </row>
    <row r="529" spans="1:8" s="2" customFormat="1" ht="13.5">
      <c r="A529" s="23" t="s">
        <v>402</v>
      </c>
      <c r="B529" s="8" t="s">
        <v>163</v>
      </c>
      <c r="C529" s="8" t="s">
        <v>126</v>
      </c>
      <c r="D529" s="8" t="s">
        <v>164</v>
      </c>
      <c r="E529" s="8" t="s">
        <v>403</v>
      </c>
      <c r="F529" s="8"/>
      <c r="G529" s="5">
        <f>G530</f>
        <v>71000</v>
      </c>
      <c r="H529" s="5">
        <f t="shared" si="127"/>
        <v>71000</v>
      </c>
    </row>
    <row r="530" spans="1:8" s="2" customFormat="1" ht="13.5">
      <c r="A530" s="16" t="s">
        <v>195</v>
      </c>
      <c r="B530" s="8" t="s">
        <v>163</v>
      </c>
      <c r="C530" s="8" t="s">
        <v>126</v>
      </c>
      <c r="D530" s="8" t="s">
        <v>164</v>
      </c>
      <c r="E530" s="8" t="s">
        <v>403</v>
      </c>
      <c r="F530" s="8" t="s">
        <v>193</v>
      </c>
      <c r="G530" s="5">
        <v>71000</v>
      </c>
      <c r="H530" s="5">
        <v>71000</v>
      </c>
    </row>
    <row r="531" spans="1:8" s="2" customFormat="1" ht="13.5">
      <c r="A531" s="8" t="s">
        <v>132</v>
      </c>
      <c r="B531" s="8" t="s">
        <v>163</v>
      </c>
      <c r="C531" s="8" t="s">
        <v>131</v>
      </c>
      <c r="D531" s="8"/>
      <c r="E531" s="8"/>
      <c r="F531" s="8"/>
      <c r="G531" s="5">
        <f>G532</f>
        <v>7326000</v>
      </c>
      <c r="H531" s="5">
        <f>H532</f>
        <v>7381300</v>
      </c>
    </row>
    <row r="532" spans="1:8" s="2" customFormat="1" ht="13.5">
      <c r="A532" s="23" t="s">
        <v>156</v>
      </c>
      <c r="B532" s="8" t="s">
        <v>163</v>
      </c>
      <c r="C532" s="8" t="s">
        <v>131</v>
      </c>
      <c r="D532" s="8" t="s">
        <v>126</v>
      </c>
      <c r="E532" s="8"/>
      <c r="F532" s="8"/>
      <c r="G532" s="5">
        <f t="shared" ref="G532:H532" si="128">G533+G536</f>
        <v>7326000</v>
      </c>
      <c r="H532" s="5">
        <f t="shared" si="128"/>
        <v>7381300</v>
      </c>
    </row>
    <row r="533" spans="1:8" s="2" customFormat="1" ht="13.5">
      <c r="A533" s="23" t="s">
        <v>229</v>
      </c>
      <c r="B533" s="8" t="s">
        <v>163</v>
      </c>
      <c r="C533" s="8" t="s">
        <v>131</v>
      </c>
      <c r="D533" s="8" t="s">
        <v>126</v>
      </c>
      <c r="E533" s="8" t="s">
        <v>97</v>
      </c>
      <c r="F533" s="8"/>
      <c r="G533" s="5">
        <f t="shared" ref="G533:H534" si="129">G534</f>
        <v>5456600</v>
      </c>
      <c r="H533" s="5">
        <f t="shared" si="129"/>
        <v>5456600</v>
      </c>
    </row>
    <row r="534" spans="1:8" s="2" customFormat="1" ht="63.75">
      <c r="A534" s="25" t="s">
        <v>260</v>
      </c>
      <c r="B534" s="8" t="s">
        <v>163</v>
      </c>
      <c r="C534" s="8" t="s">
        <v>131</v>
      </c>
      <c r="D534" s="8" t="s">
        <v>126</v>
      </c>
      <c r="E534" s="8" t="s">
        <v>259</v>
      </c>
      <c r="F534" s="8"/>
      <c r="G534" s="5">
        <f t="shared" si="129"/>
        <v>5456600</v>
      </c>
      <c r="H534" s="5">
        <f t="shared" si="129"/>
        <v>5456600</v>
      </c>
    </row>
    <row r="535" spans="1:8" s="2" customFormat="1" ht="13.5">
      <c r="A535" s="23" t="s">
        <v>249</v>
      </c>
      <c r="B535" s="8" t="s">
        <v>163</v>
      </c>
      <c r="C535" s="8" t="s">
        <v>131</v>
      </c>
      <c r="D535" s="8" t="s">
        <v>126</v>
      </c>
      <c r="E535" s="8" t="s">
        <v>259</v>
      </c>
      <c r="F535" s="8" t="s">
        <v>3</v>
      </c>
      <c r="G535" s="5">
        <v>5456600</v>
      </c>
      <c r="H535" s="5">
        <v>5456600</v>
      </c>
    </row>
    <row r="536" spans="1:8" s="2" customFormat="1" ht="25.5">
      <c r="A536" s="23" t="s">
        <v>231</v>
      </c>
      <c r="B536" s="8" t="s">
        <v>163</v>
      </c>
      <c r="C536" s="8" t="s">
        <v>131</v>
      </c>
      <c r="D536" s="8" t="s">
        <v>126</v>
      </c>
      <c r="E536" s="8" t="s">
        <v>52</v>
      </c>
      <c r="F536" s="8"/>
      <c r="G536" s="5">
        <f t="shared" ref="G536:H538" si="130">G537</f>
        <v>1869400</v>
      </c>
      <c r="H536" s="5">
        <f t="shared" si="130"/>
        <v>1924700</v>
      </c>
    </row>
    <row r="537" spans="1:8" s="2" customFormat="1" ht="13.5">
      <c r="A537" s="23" t="s">
        <v>51</v>
      </c>
      <c r="B537" s="8" t="s">
        <v>163</v>
      </c>
      <c r="C537" s="8" t="s">
        <v>131</v>
      </c>
      <c r="D537" s="8" t="s">
        <v>126</v>
      </c>
      <c r="E537" s="8" t="s">
        <v>53</v>
      </c>
      <c r="F537" s="8"/>
      <c r="G537" s="5">
        <f t="shared" si="130"/>
        <v>1869400</v>
      </c>
      <c r="H537" s="5">
        <f t="shared" si="130"/>
        <v>1924700</v>
      </c>
    </row>
    <row r="538" spans="1:8" s="2" customFormat="1" ht="38.25">
      <c r="A538" s="25" t="s">
        <v>405</v>
      </c>
      <c r="B538" s="8" t="s">
        <v>163</v>
      </c>
      <c r="C538" s="8" t="s">
        <v>131</v>
      </c>
      <c r="D538" s="8" t="s">
        <v>126</v>
      </c>
      <c r="E538" s="8" t="s">
        <v>404</v>
      </c>
      <c r="F538" s="8"/>
      <c r="G538" s="5">
        <f t="shared" si="130"/>
        <v>1869400</v>
      </c>
      <c r="H538" s="5">
        <f t="shared" si="130"/>
        <v>1924700</v>
      </c>
    </row>
    <row r="539" spans="1:8" s="2" customFormat="1" ht="13.5">
      <c r="A539" s="23" t="s">
        <v>0</v>
      </c>
      <c r="B539" s="8" t="s">
        <v>163</v>
      </c>
      <c r="C539" s="8" t="s">
        <v>131</v>
      </c>
      <c r="D539" s="8" t="s">
        <v>126</v>
      </c>
      <c r="E539" s="8" t="s">
        <v>404</v>
      </c>
      <c r="F539" s="8" t="s">
        <v>198</v>
      </c>
      <c r="G539" s="5">
        <f>550000+1319400</f>
        <v>1869400</v>
      </c>
      <c r="H539" s="5">
        <f>550000+1374700</f>
        <v>1924700</v>
      </c>
    </row>
    <row r="540" spans="1:8" s="2" customFormat="1">
      <c r="A540" s="10" t="s">
        <v>186</v>
      </c>
      <c r="B540" s="6" t="s">
        <v>167</v>
      </c>
      <c r="C540" s="6"/>
      <c r="D540" s="6"/>
      <c r="E540" s="6"/>
      <c r="F540" s="6"/>
      <c r="G540" s="7">
        <f>G541</f>
        <v>13470623</v>
      </c>
      <c r="H540" s="7">
        <f>H541</f>
        <v>13470623</v>
      </c>
    </row>
    <row r="541" spans="1:8" s="2" customFormat="1" ht="13.5">
      <c r="A541" s="8" t="s">
        <v>112</v>
      </c>
      <c r="B541" s="8" t="s">
        <v>167</v>
      </c>
      <c r="C541" s="8" t="s">
        <v>113</v>
      </c>
      <c r="D541" s="8"/>
      <c r="E541" s="8"/>
      <c r="F541" s="8"/>
      <c r="G541" s="5">
        <f>G542+G552</f>
        <v>13470623</v>
      </c>
      <c r="H541" s="5">
        <f>H542+H552</f>
        <v>13470623</v>
      </c>
    </row>
    <row r="542" spans="1:8" s="2" customFormat="1" ht="25.5">
      <c r="A542" s="23" t="s">
        <v>137</v>
      </c>
      <c r="B542" s="8" t="s">
        <v>167</v>
      </c>
      <c r="C542" s="8" t="s">
        <v>113</v>
      </c>
      <c r="D542" s="8" t="s">
        <v>128</v>
      </c>
      <c r="E542" s="8"/>
      <c r="F542" s="8"/>
      <c r="G542" s="5">
        <f>G548+G543</f>
        <v>12470623</v>
      </c>
      <c r="H542" s="5">
        <f>H548+H543</f>
        <v>12470623</v>
      </c>
    </row>
    <row r="543" spans="1:8" s="2" customFormat="1" ht="13.5">
      <c r="A543" s="16" t="s">
        <v>265</v>
      </c>
      <c r="B543" s="8" t="s">
        <v>167</v>
      </c>
      <c r="C543" s="8" t="s">
        <v>113</v>
      </c>
      <c r="D543" s="8" t="s">
        <v>128</v>
      </c>
      <c r="E543" s="8" t="s">
        <v>264</v>
      </c>
      <c r="F543" s="8"/>
      <c r="G543" s="5">
        <f t="shared" ref="G543:H543" si="131">G544+G546</f>
        <v>55000</v>
      </c>
      <c r="H543" s="5">
        <f t="shared" si="131"/>
        <v>45000</v>
      </c>
    </row>
    <row r="544" spans="1:8" s="2" customFormat="1" ht="13.5">
      <c r="A544" s="16" t="s">
        <v>266</v>
      </c>
      <c r="B544" s="8" t="s">
        <v>167</v>
      </c>
      <c r="C544" s="8" t="s">
        <v>113</v>
      </c>
      <c r="D544" s="8" t="s">
        <v>128</v>
      </c>
      <c r="E544" s="8" t="s">
        <v>306</v>
      </c>
      <c r="F544" s="8"/>
      <c r="G544" s="5">
        <f t="shared" ref="G544:H544" si="132">G545</f>
        <v>10000</v>
      </c>
      <c r="H544" s="5">
        <f t="shared" si="132"/>
        <v>0</v>
      </c>
    </row>
    <row r="545" spans="1:8" s="2" customFormat="1" ht="13.5">
      <c r="A545" s="16" t="s">
        <v>195</v>
      </c>
      <c r="B545" s="8" t="s">
        <v>167</v>
      </c>
      <c r="C545" s="8" t="s">
        <v>113</v>
      </c>
      <c r="D545" s="8" t="s">
        <v>128</v>
      </c>
      <c r="E545" s="8" t="s">
        <v>306</v>
      </c>
      <c r="F545" s="8" t="s">
        <v>193</v>
      </c>
      <c r="G545" s="5">
        <v>10000</v>
      </c>
      <c r="H545" s="5">
        <v>0</v>
      </c>
    </row>
    <row r="546" spans="1:8" s="2" customFormat="1" ht="13.5">
      <c r="A546" s="16" t="s">
        <v>279</v>
      </c>
      <c r="B546" s="8" t="s">
        <v>167</v>
      </c>
      <c r="C546" s="8" t="s">
        <v>113</v>
      </c>
      <c r="D546" s="8" t="s">
        <v>128</v>
      </c>
      <c r="E546" s="8" t="s">
        <v>307</v>
      </c>
      <c r="F546" s="8"/>
      <c r="G546" s="5">
        <f t="shared" ref="G546:H546" si="133">G547</f>
        <v>45000</v>
      </c>
      <c r="H546" s="5">
        <f t="shared" si="133"/>
        <v>45000</v>
      </c>
    </row>
    <row r="547" spans="1:8" s="2" customFormat="1" ht="13.5">
      <c r="A547" s="16" t="s">
        <v>195</v>
      </c>
      <c r="B547" s="8" t="s">
        <v>167</v>
      </c>
      <c r="C547" s="8" t="s">
        <v>113</v>
      </c>
      <c r="D547" s="8" t="s">
        <v>128</v>
      </c>
      <c r="E547" s="8" t="s">
        <v>307</v>
      </c>
      <c r="F547" s="8" t="s">
        <v>193</v>
      </c>
      <c r="G547" s="5">
        <v>45000</v>
      </c>
      <c r="H547" s="5">
        <v>45000</v>
      </c>
    </row>
    <row r="548" spans="1:8" s="2" customFormat="1" ht="25.5">
      <c r="A548" s="16" t="s">
        <v>206</v>
      </c>
      <c r="B548" s="8" t="s">
        <v>167</v>
      </c>
      <c r="C548" s="8" t="s">
        <v>113</v>
      </c>
      <c r="D548" s="8" t="s">
        <v>128</v>
      </c>
      <c r="E548" s="8" t="s">
        <v>41</v>
      </c>
      <c r="F548" s="8"/>
      <c r="G548" s="5">
        <f t="shared" ref="G548:H548" si="134">G549</f>
        <v>12415623</v>
      </c>
      <c r="H548" s="5">
        <f t="shared" si="134"/>
        <v>12425623</v>
      </c>
    </row>
    <row r="549" spans="1:8" s="2" customFormat="1" ht="25.5">
      <c r="A549" s="16" t="s">
        <v>125</v>
      </c>
      <c r="B549" s="8" t="s">
        <v>167</v>
      </c>
      <c r="C549" s="8" t="s">
        <v>113</v>
      </c>
      <c r="D549" s="8" t="s">
        <v>128</v>
      </c>
      <c r="E549" s="8" t="s">
        <v>401</v>
      </c>
      <c r="F549" s="8"/>
      <c r="G549" s="5">
        <f>SUM(G550:G551)</f>
        <v>12415623</v>
      </c>
      <c r="H549" s="5">
        <f>SUM(H550:H551)</f>
        <v>12425623</v>
      </c>
    </row>
    <row r="550" spans="1:8" s="2" customFormat="1" ht="33.75" customHeight="1">
      <c r="A550" s="16" t="s">
        <v>194</v>
      </c>
      <c r="B550" s="8" t="s">
        <v>167</v>
      </c>
      <c r="C550" s="8" t="s">
        <v>113</v>
      </c>
      <c r="D550" s="8" t="s">
        <v>128</v>
      </c>
      <c r="E550" s="8" t="s">
        <v>401</v>
      </c>
      <c r="F550" s="8" t="s">
        <v>192</v>
      </c>
      <c r="G550" s="5">
        <v>10168539</v>
      </c>
      <c r="H550" s="5">
        <v>10168539</v>
      </c>
    </row>
    <row r="551" spans="1:8" s="2" customFormat="1" ht="13.5">
      <c r="A551" s="16" t="s">
        <v>195</v>
      </c>
      <c r="B551" s="8" t="s">
        <v>167</v>
      </c>
      <c r="C551" s="8" t="s">
        <v>113</v>
      </c>
      <c r="D551" s="8" t="s">
        <v>128</v>
      </c>
      <c r="E551" s="8" t="s">
        <v>401</v>
      </c>
      <c r="F551" s="8" t="s">
        <v>193</v>
      </c>
      <c r="G551" s="5">
        <v>2247084</v>
      </c>
      <c r="H551" s="5">
        <v>2257084</v>
      </c>
    </row>
    <row r="552" spans="1:8" ht="13.5">
      <c r="A552" s="23" t="s">
        <v>168</v>
      </c>
      <c r="B552" s="8" t="s">
        <v>167</v>
      </c>
      <c r="C552" s="8" t="s">
        <v>113</v>
      </c>
      <c r="D552" s="8" t="s">
        <v>170</v>
      </c>
      <c r="E552" s="8"/>
      <c r="F552" s="8"/>
      <c r="G552" s="5">
        <f t="shared" ref="G552:H554" si="135">G553</f>
        <v>1000000</v>
      </c>
      <c r="H552" s="5">
        <f t="shared" si="135"/>
        <v>1000000</v>
      </c>
    </row>
    <row r="553" spans="1:8" ht="13.5">
      <c r="A553" s="16" t="s">
        <v>6</v>
      </c>
      <c r="B553" s="8" t="s">
        <v>167</v>
      </c>
      <c r="C553" s="8" t="s">
        <v>113</v>
      </c>
      <c r="D553" s="8" t="s">
        <v>170</v>
      </c>
      <c r="E553" s="8" t="s">
        <v>7</v>
      </c>
      <c r="F553" s="8"/>
      <c r="G553" s="5">
        <f t="shared" ref="G553:H553" si="136">G554</f>
        <v>1000000</v>
      </c>
      <c r="H553" s="5">
        <f t="shared" si="136"/>
        <v>1000000</v>
      </c>
    </row>
    <row r="554" spans="1:8" ht="13.5">
      <c r="A554" s="23" t="s">
        <v>169</v>
      </c>
      <c r="B554" s="8" t="s">
        <v>167</v>
      </c>
      <c r="C554" s="8" t="s">
        <v>113</v>
      </c>
      <c r="D554" s="8" t="s">
        <v>170</v>
      </c>
      <c r="E554" s="8" t="s">
        <v>400</v>
      </c>
      <c r="F554" s="8"/>
      <c r="G554" s="5">
        <f t="shared" si="135"/>
        <v>1000000</v>
      </c>
      <c r="H554" s="5">
        <f t="shared" si="135"/>
        <v>1000000</v>
      </c>
    </row>
    <row r="555" spans="1:8" ht="13.5">
      <c r="A555" s="16" t="s">
        <v>197</v>
      </c>
      <c r="B555" s="8" t="s">
        <v>167</v>
      </c>
      <c r="C555" s="8" t="s">
        <v>113</v>
      </c>
      <c r="D555" s="8" t="s">
        <v>170</v>
      </c>
      <c r="E555" s="8" t="s">
        <v>400</v>
      </c>
      <c r="F555" s="8" t="s">
        <v>196</v>
      </c>
      <c r="G555" s="5">
        <v>1000000</v>
      </c>
      <c r="H555" s="5">
        <v>1000000</v>
      </c>
    </row>
  </sheetData>
  <mergeCells count="3">
    <mergeCell ref="A3:F3"/>
    <mergeCell ref="A2:H2"/>
    <mergeCell ref="E1:H1"/>
  </mergeCells>
  <phoneticPr fontId="4" type="noConversion"/>
  <pageMargins left="0.78740157480314965" right="0.11811023622047245" top="0.39370078740157483" bottom="0.19685039370078741" header="0.11811023622047245" footer="0.11811023622047245"/>
  <pageSetup paperSize="9" scale="72" fitToHeight="14" orientation="portrait" r:id="rId1"/>
  <headerFooter alignWithMargins="0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feu-bud</dc:creator>
  <cp:lastModifiedBy>sd-upravdel</cp:lastModifiedBy>
  <cp:lastPrinted>2021-11-15T11:10:39Z</cp:lastPrinted>
  <dcterms:created xsi:type="dcterms:W3CDTF">2008-10-16T09:22:50Z</dcterms:created>
  <dcterms:modified xsi:type="dcterms:W3CDTF">2021-12-16T12:37:25Z</dcterms:modified>
</cp:coreProperties>
</file>